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推進加藤\添付ファイル\202404-202409\"/>
    </mc:Choice>
  </mc:AlternateContent>
  <xr:revisionPtr revIDLastSave="0" documentId="13_ncr:1_{26178B0A-26F1-44BC-BB8B-85FC543A2D22}" xr6:coauthVersionLast="47" xr6:coauthVersionMax="47" xr10:uidLastSave="{00000000-0000-0000-0000-000000000000}"/>
  <workbookProtection workbookAlgorithmName="SHA-512" workbookHashValue="GImSzSJK+vztOcfHI9HHeONPWMQM9fHe6jrEBc9Mrtk6GkdtUvmVkXC26eZXPIbEVHc17GDOmFg0GMlrEzzolg==" workbookSaltValue="jv3LNVzWorCMvAYFJuducQ==" workbookSpinCount="100000" lockStructure="1"/>
  <bookViews>
    <workbookView xWindow="2340" yWindow="870" windowWidth="26100" windowHeight="14610" activeTab="2" xr2:uid="{691D0E87-B52F-452A-A7D2-35CCCDAE23B4}"/>
  </bookViews>
  <sheets>
    <sheet name="角穴占積率計算電気" sheetId="3" r:id="rId1"/>
    <sheet name="角穴占積率計算管材" sheetId="4" r:id="rId2"/>
    <sheet name="角穴占積率計算空調"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46" i="6" l="1"/>
  <c r="Y45" i="6"/>
  <c r="Y44" i="6"/>
  <c r="Y43" i="6"/>
  <c r="Y42" i="6"/>
  <c r="Y41" i="6"/>
  <c r="Y40" i="6"/>
  <c r="Y39" i="6"/>
  <c r="Y38" i="6"/>
  <c r="Y37" i="6"/>
  <c r="AA8" i="6"/>
  <c r="Y8" i="6"/>
  <c r="W8" i="6"/>
  <c r="V8" i="6"/>
  <c r="U8" i="6"/>
  <c r="T8" i="6"/>
  <c r="Y8" i="4"/>
  <c r="W8" i="4"/>
  <c r="U8" i="4"/>
  <c r="R8" i="4"/>
  <c r="S8" i="4"/>
  <c r="AJ19" i="6"/>
  <c r="AJ18" i="6"/>
  <c r="AJ17" i="6"/>
  <c r="AJ16" i="6"/>
  <c r="AJ15" i="6"/>
  <c r="AJ14" i="6"/>
  <c r="AH13" i="6"/>
  <c r="AG13" i="6"/>
  <c r="AJ13" i="6"/>
  <c r="X8" i="6" l="1"/>
  <c r="S8" i="6" s="1"/>
  <c r="Q8" i="4"/>
  <c r="H6" i="6"/>
  <c r="U6" i="6"/>
  <c r="T6" i="6"/>
  <c r="H7" i="6"/>
  <c r="P64" i="6"/>
  <c r="AH63" i="6"/>
  <c r="P63" i="6"/>
  <c r="AH62" i="6"/>
  <c r="P62" i="6"/>
  <c r="AH61" i="6"/>
  <c r="P61" i="6"/>
  <c r="AH60" i="6"/>
  <c r="P60" i="6"/>
  <c r="AH59" i="6"/>
  <c r="P59" i="6"/>
  <c r="AH58" i="6"/>
  <c r="P58" i="6"/>
  <c r="AH57" i="6"/>
  <c r="P57" i="6"/>
  <c r="AH56" i="6"/>
  <c r="P56" i="6"/>
  <c r="AH55" i="6"/>
  <c r="P55" i="6"/>
  <c r="AH54" i="6"/>
  <c r="X46" i="6"/>
  <c r="W46" i="6"/>
  <c r="V46" i="6"/>
  <c r="X45" i="6"/>
  <c r="W45" i="6"/>
  <c r="V45" i="6"/>
  <c r="X44" i="6"/>
  <c r="W44" i="6"/>
  <c r="V44" i="6"/>
  <c r="X43" i="6"/>
  <c r="W43" i="6"/>
  <c r="V43" i="6"/>
  <c r="X42" i="6"/>
  <c r="W42" i="6"/>
  <c r="V42" i="6"/>
  <c r="AH41" i="6"/>
  <c r="X41" i="6"/>
  <c r="W41" i="6"/>
  <c r="V41" i="6"/>
  <c r="AH40" i="6"/>
  <c r="X40" i="6"/>
  <c r="W40" i="6"/>
  <c r="V40" i="6"/>
  <c r="AH39" i="6"/>
  <c r="AG39" i="6"/>
  <c r="X39" i="6"/>
  <c r="W39" i="6"/>
  <c r="V39" i="6"/>
  <c r="AH38" i="6"/>
  <c r="AG38" i="6"/>
  <c r="X38" i="6"/>
  <c r="W38" i="6"/>
  <c r="V38" i="6"/>
  <c r="AH37" i="6"/>
  <c r="AG37" i="6"/>
  <c r="X37" i="6"/>
  <c r="W37" i="6"/>
  <c r="V37" i="6"/>
  <c r="AH36" i="6"/>
  <c r="AG36" i="6"/>
  <c r="X36" i="6"/>
  <c r="W36" i="6"/>
  <c r="V36" i="6"/>
  <c r="AH35" i="6"/>
  <c r="AG35" i="6"/>
  <c r="X35" i="6"/>
  <c r="W35" i="6"/>
  <c r="V35" i="6"/>
  <c r="AH34" i="6"/>
  <c r="AG34" i="6"/>
  <c r="X34" i="6"/>
  <c r="W34" i="6"/>
  <c r="V34" i="6"/>
  <c r="AH33" i="6"/>
  <c r="AG33" i="6"/>
  <c r="AH32" i="6"/>
  <c r="AG32" i="6"/>
  <c r="AH31" i="6"/>
  <c r="AG31" i="6"/>
  <c r="AH30" i="6"/>
  <c r="AG30" i="6"/>
  <c r="V30" i="6"/>
  <c r="AH29" i="6"/>
  <c r="AG29" i="6"/>
  <c r="Y29" i="6"/>
  <c r="V29" i="6"/>
  <c r="AH28" i="6"/>
  <c r="AG28" i="6"/>
  <c r="Y28" i="6"/>
  <c r="V28" i="6"/>
  <c r="AH27" i="6"/>
  <c r="AG27" i="6"/>
  <c r="AC26" i="6"/>
  <c r="AA26" i="6"/>
  <c r="AC25" i="6"/>
  <c r="AA25" i="6"/>
  <c r="AC24" i="6"/>
  <c r="AA24" i="6"/>
  <c r="AC23" i="6"/>
  <c r="AA23" i="6"/>
  <c r="AC22" i="6"/>
  <c r="AA22" i="6"/>
  <c r="V22" i="6"/>
  <c r="AG21" i="6"/>
  <c r="AF21" i="6"/>
  <c r="AC21" i="6"/>
  <c r="AA21" i="6"/>
  <c r="V21" i="6"/>
  <c r="AG20" i="6"/>
  <c r="AF20" i="6"/>
  <c r="AC20" i="6"/>
  <c r="AA20" i="6"/>
  <c r="X20" i="6"/>
  <c r="W20" i="6"/>
  <c r="V20" i="6"/>
  <c r="AI19" i="6"/>
  <c r="AH19" i="6"/>
  <c r="AG19" i="6"/>
  <c r="AF19" i="6"/>
  <c r="AC19" i="6"/>
  <c r="AA19" i="6"/>
  <c r="Y19" i="6"/>
  <c r="X19" i="6"/>
  <c r="W19" i="6"/>
  <c r="V19" i="6"/>
  <c r="AI18" i="6"/>
  <c r="AH18" i="6"/>
  <c r="AG18" i="6"/>
  <c r="AF18" i="6"/>
  <c r="AC18" i="6"/>
  <c r="AA18" i="6"/>
  <c r="Y18" i="6"/>
  <c r="X18" i="6"/>
  <c r="W18" i="6"/>
  <c r="V18" i="6"/>
  <c r="AI17" i="6"/>
  <c r="AH17" i="6"/>
  <c r="AG17" i="6"/>
  <c r="AF17" i="6"/>
  <c r="AC17" i="6"/>
  <c r="AA17" i="6"/>
  <c r="Y17" i="6"/>
  <c r="X17" i="6"/>
  <c r="W17" i="6"/>
  <c r="V17" i="6"/>
  <c r="AI16" i="6"/>
  <c r="AH16" i="6"/>
  <c r="AG16" i="6"/>
  <c r="AF16" i="6"/>
  <c r="AC16" i="6"/>
  <c r="AA16" i="6"/>
  <c r="Y16" i="6"/>
  <c r="X16" i="6"/>
  <c r="W16" i="6"/>
  <c r="V16" i="6"/>
  <c r="AI15" i="6"/>
  <c r="AH15" i="6"/>
  <c r="AG15" i="6"/>
  <c r="AF15" i="6"/>
  <c r="AC15" i="6"/>
  <c r="AA15" i="6"/>
  <c r="Y15" i="6"/>
  <c r="X15" i="6"/>
  <c r="W15" i="6"/>
  <c r="V15" i="6"/>
  <c r="AI14" i="6"/>
  <c r="AH14" i="6"/>
  <c r="AG14" i="6"/>
  <c r="AF14" i="6"/>
  <c r="AC14" i="6"/>
  <c r="AA14" i="6"/>
  <c r="X14" i="6"/>
  <c r="W14" i="6"/>
  <c r="V14" i="6"/>
  <c r="AI13" i="6"/>
  <c r="AF13" i="6"/>
  <c r="AC13" i="6"/>
  <c r="AA13" i="6"/>
  <c r="X13" i="6"/>
  <c r="W13" i="6"/>
  <c r="V13" i="6"/>
  <c r="AB5" i="6" l="1"/>
  <c r="I6" i="6" s="1"/>
  <c r="AB6" i="6"/>
  <c r="X6" i="6"/>
  <c r="F6" i="6" s="1"/>
  <c r="H7" i="3" l="1"/>
  <c r="H6" i="3"/>
  <c r="H6" i="4"/>
  <c r="S6" i="3"/>
  <c r="V6" i="4"/>
  <c r="R6" i="4"/>
  <c r="H7" i="4"/>
  <c r="Y13" i="4" l="1"/>
  <c r="W23" i="4"/>
  <c r="W24" i="4"/>
  <c r="W25" i="4"/>
  <c r="W26" i="4"/>
  <c r="W27" i="4"/>
  <c r="W22" i="4"/>
  <c r="R30" i="4"/>
  <c r="R31" i="4"/>
  <c r="R23" i="4"/>
  <c r="S23" i="4"/>
  <c r="T23" i="4"/>
  <c r="R24" i="4"/>
  <c r="S24" i="4"/>
  <c r="T24" i="4"/>
  <c r="R25" i="4"/>
  <c r="S25" i="4"/>
  <c r="T25" i="4"/>
  <c r="R26" i="4"/>
  <c r="S26" i="4"/>
  <c r="T26" i="4"/>
  <c r="R27" i="4"/>
  <c r="S27" i="4"/>
  <c r="T27" i="4"/>
  <c r="R28" i="4"/>
  <c r="S28" i="4"/>
  <c r="T28" i="4"/>
  <c r="R29" i="4"/>
  <c r="S29" i="4"/>
  <c r="T29" i="4"/>
  <c r="S22" i="4"/>
  <c r="T22" i="4"/>
  <c r="R22" i="4"/>
  <c r="U14" i="4"/>
  <c r="V14" i="4"/>
  <c r="W14" i="4"/>
  <c r="U15" i="4"/>
  <c r="V15" i="4"/>
  <c r="W15" i="4"/>
  <c r="U16" i="4"/>
  <c r="V16" i="4"/>
  <c r="W16" i="4"/>
  <c r="V13" i="4"/>
  <c r="W13" i="4"/>
  <c r="U13" i="4"/>
  <c r="R12" i="4"/>
  <c r="R13" i="4"/>
  <c r="R14" i="4"/>
  <c r="R15" i="4"/>
  <c r="R16" i="4"/>
  <c r="R17" i="4"/>
  <c r="R18" i="4"/>
  <c r="S11" i="3"/>
  <c r="S12" i="3"/>
  <c r="AE24" i="3"/>
  <c r="R24" i="3" s="1"/>
  <c r="AE28" i="3"/>
  <c r="AE29" i="3"/>
  <c r="AE30" i="3"/>
  <c r="AE31" i="3"/>
  <c r="AE32" i="3"/>
  <c r="AE33" i="3"/>
  <c r="AE27" i="3"/>
  <c r="AD11" i="3"/>
  <c r="Z24" i="3"/>
  <c r="V26" i="3"/>
  <c r="V27" i="3"/>
  <c r="V28" i="3"/>
  <c r="V29" i="3"/>
  <c r="V30" i="3"/>
  <c r="S34" i="3"/>
  <c r="S35" i="3"/>
  <c r="S26" i="3"/>
  <c r="AA26" i="4"/>
  <c r="Y26" i="4"/>
  <c r="AA25" i="4"/>
  <c r="Y25" i="4"/>
  <c r="AA24" i="4"/>
  <c r="Y24" i="4"/>
  <c r="AA23" i="4"/>
  <c r="Y23" i="4"/>
  <c r="AA22" i="4"/>
  <c r="Y22" i="4"/>
  <c r="AA21" i="4"/>
  <c r="Y21" i="4"/>
  <c r="AA20" i="4"/>
  <c r="Y20" i="4"/>
  <c r="AA19" i="4"/>
  <c r="Y19" i="4"/>
  <c r="AA18" i="4"/>
  <c r="Y18" i="4"/>
  <c r="AA17" i="4"/>
  <c r="Y17" i="4"/>
  <c r="AA16" i="4"/>
  <c r="Y16" i="4"/>
  <c r="AA15" i="4"/>
  <c r="Y15" i="4"/>
  <c r="AA14" i="4"/>
  <c r="Y14" i="4"/>
  <c r="AA13" i="4"/>
  <c r="Z5" i="4" l="1"/>
  <c r="V24" i="3"/>
  <c r="F54" i="3"/>
  <c r="F53" i="3"/>
  <c r="F52" i="3"/>
  <c r="F51" i="3"/>
  <c r="F50" i="3"/>
  <c r="F49" i="3"/>
  <c r="F48" i="3"/>
  <c r="F47" i="3"/>
  <c r="F46" i="3"/>
  <c r="F45" i="3"/>
  <c r="AF12" i="3"/>
  <c r="AF13" i="3"/>
  <c r="AF14" i="3"/>
  <c r="AF15" i="3"/>
  <c r="AF16" i="3"/>
  <c r="AF17" i="3"/>
  <c r="AF18" i="3"/>
  <c r="AF19" i="3"/>
  <c r="AF20" i="3"/>
  <c r="AF21" i="3"/>
  <c r="AF22" i="3"/>
  <c r="AF23" i="3"/>
  <c r="AF11" i="3"/>
  <c r="AD12" i="3"/>
  <c r="AD13" i="3"/>
  <c r="AD14" i="3"/>
  <c r="AD15" i="3"/>
  <c r="AD16" i="3"/>
  <c r="AD17" i="3"/>
  <c r="AD18" i="3"/>
  <c r="AD19" i="3"/>
  <c r="AD20" i="3"/>
  <c r="AD21" i="3"/>
  <c r="AD22" i="3"/>
  <c r="AD23" i="3"/>
  <c r="W43" i="3"/>
  <c r="V15" i="3" s="1"/>
  <c r="W44" i="3"/>
  <c r="V16" i="3" s="1"/>
  <c r="W45" i="3"/>
  <c r="W46" i="3"/>
  <c r="V18" i="3" s="1"/>
  <c r="W47" i="3"/>
  <c r="V19" i="3" s="1"/>
  <c r="W48" i="3"/>
  <c r="V20" i="3" s="1"/>
  <c r="W49" i="3"/>
  <c r="V21" i="3" s="1"/>
  <c r="W50" i="3"/>
  <c r="V22" i="3" s="1"/>
  <c r="W51" i="3"/>
  <c r="V23" i="3" s="1"/>
  <c r="W42" i="3"/>
  <c r="V14" i="3" s="1"/>
  <c r="V17" i="3"/>
  <c r="AB24" i="3"/>
  <c r="AA24" i="3"/>
  <c r="Z12" i="3"/>
  <c r="AA12" i="3"/>
  <c r="AB12" i="3"/>
  <c r="Z13" i="3"/>
  <c r="AA13" i="3"/>
  <c r="AB13" i="3"/>
  <c r="Z14" i="3"/>
  <c r="AA14" i="3"/>
  <c r="AB14" i="3"/>
  <c r="Z15" i="3"/>
  <c r="AA15" i="3"/>
  <c r="AB15" i="3"/>
  <c r="Z16" i="3"/>
  <c r="AA16" i="3"/>
  <c r="AB16" i="3"/>
  <c r="Z17" i="3"/>
  <c r="AA17" i="3"/>
  <c r="AB17" i="3"/>
  <c r="AB18" i="3"/>
  <c r="AB19" i="3"/>
  <c r="AB20" i="3"/>
  <c r="AA11" i="3"/>
  <c r="AB11" i="3"/>
  <c r="Z11" i="3"/>
  <c r="V31" i="3"/>
  <c r="S27" i="3"/>
  <c r="S28" i="3"/>
  <c r="S29" i="3"/>
  <c r="S30" i="3"/>
  <c r="S31" i="3"/>
  <c r="S32" i="3"/>
  <c r="S33" i="3"/>
  <c r="U23" i="3"/>
  <c r="T23" i="3"/>
  <c r="S23" i="3"/>
  <c r="U22" i="3"/>
  <c r="T22" i="3"/>
  <c r="S22" i="3"/>
  <c r="U21" i="3"/>
  <c r="T21" i="3"/>
  <c r="S21" i="3"/>
  <c r="U20" i="3"/>
  <c r="T20" i="3"/>
  <c r="S20" i="3"/>
  <c r="U19" i="3"/>
  <c r="T19" i="3"/>
  <c r="S19" i="3"/>
  <c r="U18" i="3"/>
  <c r="T18" i="3"/>
  <c r="S18" i="3"/>
  <c r="U17" i="3"/>
  <c r="T17" i="3"/>
  <c r="S17" i="3"/>
  <c r="U16" i="3"/>
  <c r="T16" i="3"/>
  <c r="S16" i="3"/>
  <c r="U15" i="3"/>
  <c r="T15" i="3"/>
  <c r="S15" i="3"/>
  <c r="U14" i="3"/>
  <c r="T14" i="3"/>
  <c r="S14" i="3"/>
  <c r="U13" i="3"/>
  <c r="T13" i="3"/>
  <c r="S13" i="3"/>
  <c r="U12" i="3"/>
  <c r="T12" i="3"/>
  <c r="U11" i="3"/>
  <c r="T11" i="3"/>
  <c r="F6" i="4" l="1"/>
  <c r="Z6" i="4"/>
  <c r="I6" i="4"/>
  <c r="S24" i="3"/>
  <c r="V8" i="3"/>
  <c r="U8" i="3"/>
  <c r="AD8" i="3"/>
  <c r="AA8" i="3"/>
  <c r="T8" i="3"/>
  <c r="S8" i="3"/>
  <c r="Z8" i="3"/>
  <c r="AB8" i="3"/>
  <c r="I7" i="4" l="1"/>
  <c r="R8" i="3"/>
  <c r="R7" i="3" s="1"/>
  <c r="W6" i="3" l="1"/>
  <c r="F6" i="3" s="1"/>
  <c r="AA6" i="3"/>
  <c r="AA5" i="3"/>
  <c r="I6" i="3" l="1"/>
  <c r="I7" i="3"/>
  <c r="I7" i="6"/>
</calcChain>
</file>

<file path=xl/sharedStrings.xml><?xml version="1.0" encoding="utf-8"?>
<sst xmlns="http://schemas.openxmlformats.org/spreadsheetml/2006/main" count="598" uniqueCount="116">
  <si>
    <t>CV</t>
    <phoneticPr fontId="2"/>
  </si>
  <si>
    <t>サイズ</t>
    <phoneticPr fontId="2"/>
  </si>
  <si>
    <t>サイズ(m㎡）</t>
    <phoneticPr fontId="2"/>
  </si>
  <si>
    <t>1C</t>
    <phoneticPr fontId="2"/>
  </si>
  <si>
    <t>2C</t>
  </si>
  <si>
    <t>3C</t>
  </si>
  <si>
    <t>4C</t>
  </si>
  <si>
    <t>さや管</t>
    <rPh sb="2" eb="3">
      <t>カン</t>
    </rPh>
    <phoneticPr fontId="1"/>
  </si>
  <si>
    <t>サイズ</t>
    <phoneticPr fontId="1"/>
  </si>
  <si>
    <t>遮熱管</t>
    <rPh sb="0" eb="2">
      <t>シャネツ</t>
    </rPh>
    <rPh sb="2" eb="3">
      <t>カン</t>
    </rPh>
    <phoneticPr fontId="1"/>
  </si>
  <si>
    <t>架橋PE又はポリブテン</t>
    <rPh sb="0" eb="2">
      <t>カキョウ</t>
    </rPh>
    <rPh sb="4" eb="5">
      <t>マタ</t>
    </rPh>
    <phoneticPr fontId="1"/>
  </si>
  <si>
    <t>プロテクトチューブ</t>
    <phoneticPr fontId="1"/>
  </si>
  <si>
    <t>CVT</t>
    <phoneticPr fontId="1"/>
  </si>
  <si>
    <t>CD</t>
    <phoneticPr fontId="1"/>
  </si>
  <si>
    <t>PF</t>
    <phoneticPr fontId="1"/>
  </si>
  <si>
    <t>VE</t>
    <phoneticPr fontId="1"/>
  </si>
  <si>
    <t>CD管</t>
    <rPh sb="2" eb="3">
      <t>カン</t>
    </rPh>
    <phoneticPr fontId="1"/>
  </si>
  <si>
    <t>PF管</t>
    <rPh sb="2" eb="3">
      <t>カン</t>
    </rPh>
    <phoneticPr fontId="1"/>
  </si>
  <si>
    <t>VE管</t>
    <rPh sb="2" eb="3">
      <t>カン</t>
    </rPh>
    <phoneticPr fontId="1"/>
  </si>
  <si>
    <t>VVF・EEF</t>
    <phoneticPr fontId="1"/>
  </si>
  <si>
    <t>6.2*9.4</t>
    <phoneticPr fontId="1"/>
  </si>
  <si>
    <t>6.2*13</t>
    <phoneticPr fontId="1"/>
  </si>
  <si>
    <t>6.6*10.5</t>
    <phoneticPr fontId="1"/>
  </si>
  <si>
    <t>6.6*14</t>
    <phoneticPr fontId="1"/>
  </si>
  <si>
    <t>7.6*12.5</t>
    <phoneticPr fontId="1"/>
  </si>
  <si>
    <t>7.6*17</t>
    <phoneticPr fontId="1"/>
  </si>
  <si>
    <t>CV-1C</t>
    <phoneticPr fontId="1"/>
  </si>
  <si>
    <t>CV-2C</t>
  </si>
  <si>
    <t>CV-3C</t>
  </si>
  <si>
    <t>サイズ(m㎡）</t>
  </si>
  <si>
    <t>電線管</t>
    <rPh sb="0" eb="3">
      <t>デンセンカン</t>
    </rPh>
    <phoneticPr fontId="1"/>
  </si>
  <si>
    <t>VVFケーブル</t>
  </si>
  <si>
    <t>VVFケーブル</t>
    <phoneticPr fontId="1"/>
  </si>
  <si>
    <t>占積率</t>
    <rPh sb="0" eb="3">
      <t>センセキリツ</t>
    </rPh>
    <phoneticPr fontId="1"/>
  </si>
  <si>
    <t>-</t>
    <phoneticPr fontId="1"/>
  </si>
  <si>
    <t>mm</t>
    <phoneticPr fontId="1"/>
  </si>
  <si>
    <t>→</t>
    <phoneticPr fontId="1"/>
  </si>
  <si>
    <r>
      <t>(</t>
    </r>
    <r>
      <rPr>
        <sz val="8"/>
        <color theme="1"/>
        <rFont val="游ゴシック"/>
        <family val="3"/>
        <charset val="128"/>
        <scheme val="minor"/>
      </rPr>
      <t>占積率</t>
    </r>
    <r>
      <rPr>
        <sz val="11"/>
        <color theme="1"/>
        <rFont val="游ゴシック"/>
        <family val="2"/>
        <charset val="128"/>
        <scheme val="minor"/>
      </rPr>
      <t>約30</t>
    </r>
    <r>
      <rPr>
        <sz val="8"/>
        <color theme="1"/>
        <rFont val="游ゴシック"/>
        <family val="3"/>
        <charset val="128"/>
        <scheme val="minor"/>
      </rPr>
      <t>％</t>
    </r>
    <r>
      <rPr>
        <sz val="11"/>
        <color theme="1"/>
        <rFont val="游ゴシック"/>
        <family val="2"/>
        <charset val="128"/>
        <scheme val="minor"/>
      </rPr>
      <t>）</t>
    </r>
    <rPh sb="1" eb="4">
      <t>センセキリツ</t>
    </rPh>
    <rPh sb="4" eb="5">
      <t>ヤク</t>
    </rPh>
    <phoneticPr fontId="1"/>
  </si>
  <si>
    <r>
      <t>(</t>
    </r>
    <r>
      <rPr>
        <sz val="8"/>
        <color theme="1"/>
        <rFont val="游ゴシック"/>
        <family val="3"/>
        <charset val="128"/>
        <scheme val="minor"/>
      </rPr>
      <t>占積率</t>
    </r>
    <r>
      <rPr>
        <sz val="11"/>
        <color theme="1"/>
        <rFont val="游ゴシック"/>
        <family val="2"/>
        <charset val="128"/>
        <scheme val="minor"/>
      </rPr>
      <t>約50</t>
    </r>
    <r>
      <rPr>
        <sz val="8"/>
        <color theme="1"/>
        <rFont val="游ゴシック"/>
        <family val="3"/>
        <charset val="128"/>
        <scheme val="minor"/>
      </rPr>
      <t>％</t>
    </r>
    <r>
      <rPr>
        <sz val="11"/>
        <color theme="1"/>
        <rFont val="游ゴシック"/>
        <family val="2"/>
        <charset val="128"/>
        <scheme val="minor"/>
      </rPr>
      <t>）</t>
    </r>
    <rPh sb="1" eb="4">
      <t>センセキリツ</t>
    </rPh>
    <rPh sb="4" eb="5">
      <t>ヤク</t>
    </rPh>
    <phoneticPr fontId="1"/>
  </si>
  <si>
    <t>600Vケーブル（CV)</t>
    <phoneticPr fontId="1"/>
  </si>
  <si>
    <t>600V
CVT</t>
    <phoneticPr fontId="1"/>
  </si>
  <si>
    <t>ケーブル・配管手入力</t>
    <rPh sb="5" eb="7">
      <t>ハイカン</t>
    </rPh>
    <rPh sb="7" eb="8">
      <t>テ</t>
    </rPh>
    <rPh sb="8" eb="10">
      <t>ニュウリョク</t>
    </rPh>
    <phoneticPr fontId="1"/>
  </si>
  <si>
    <t>直径(mm)入力</t>
    <rPh sb="0" eb="2">
      <t>チョッケイ</t>
    </rPh>
    <rPh sb="6" eb="8">
      <t>ニュウリョク</t>
    </rPh>
    <phoneticPr fontId="1"/>
  </si>
  <si>
    <t>本数</t>
    <rPh sb="0" eb="2">
      <t>ホンスウ</t>
    </rPh>
    <phoneticPr fontId="1"/>
  </si>
  <si>
    <t>本</t>
    <rPh sb="0" eb="1">
      <t>ホン</t>
    </rPh>
    <phoneticPr fontId="1"/>
  </si>
  <si>
    <t>(1本当たり)</t>
    <rPh sb="2" eb="3">
      <t>ホン</t>
    </rPh>
    <rPh sb="3" eb="4">
      <t>ア</t>
    </rPh>
    <phoneticPr fontId="1"/>
  </si>
  <si>
    <t>CV</t>
    <phoneticPr fontId="1"/>
  </si>
  <si>
    <t>6.2×9.4</t>
    <phoneticPr fontId="1"/>
  </si>
  <si>
    <t>6.2×13</t>
    <phoneticPr fontId="1"/>
  </si>
  <si>
    <t>6.6×10.5</t>
    <phoneticPr fontId="1"/>
  </si>
  <si>
    <t>6.6×14</t>
    <phoneticPr fontId="1"/>
  </si>
  <si>
    <t>7.6×12.5</t>
    <phoneticPr fontId="1"/>
  </si>
  <si>
    <t>7.6×17</t>
    <phoneticPr fontId="1"/>
  </si>
  <si>
    <t>線芯数</t>
    <rPh sb="0" eb="1">
      <t>セン</t>
    </rPh>
    <rPh sb="1" eb="2">
      <t>シン</t>
    </rPh>
    <rPh sb="2" eb="3">
      <t>スウ</t>
    </rPh>
    <phoneticPr fontId="1"/>
  </si>
  <si>
    <t>呼び</t>
    <rPh sb="0" eb="1">
      <t>ヨ</t>
    </rPh>
    <phoneticPr fontId="1"/>
  </si>
  <si>
    <t>サイズ(m㎡）</t>
    <phoneticPr fontId="1"/>
  </si>
  <si>
    <t>使用方法</t>
    <rPh sb="0" eb="2">
      <t>シヨウ</t>
    </rPh>
    <rPh sb="2" eb="4">
      <t>ホウホウ</t>
    </rPh>
    <phoneticPr fontId="1"/>
  </si>
  <si>
    <t>G16</t>
    <phoneticPr fontId="1"/>
  </si>
  <si>
    <t>G22</t>
    <phoneticPr fontId="1"/>
  </si>
  <si>
    <t>G28</t>
    <phoneticPr fontId="1"/>
  </si>
  <si>
    <t>G36</t>
    <phoneticPr fontId="1"/>
  </si>
  <si>
    <t>G42</t>
    <phoneticPr fontId="1"/>
  </si>
  <si>
    <t>G54</t>
    <phoneticPr fontId="1"/>
  </si>
  <si>
    <t>G70</t>
    <phoneticPr fontId="1"/>
  </si>
  <si>
    <t>G82</t>
    <phoneticPr fontId="1"/>
  </si>
  <si>
    <t>G92</t>
    <phoneticPr fontId="1"/>
  </si>
  <si>
    <t>G104</t>
    <phoneticPr fontId="1"/>
  </si>
  <si>
    <t>厚鋼電線管</t>
    <rPh sb="0" eb="2">
      <t>アツコウ</t>
    </rPh>
    <rPh sb="2" eb="5">
      <t>デンセンカン</t>
    </rPh>
    <phoneticPr fontId="1"/>
  </si>
  <si>
    <t>薄鋼電線管</t>
    <rPh sb="0" eb="2">
      <t>ウスコウ</t>
    </rPh>
    <rPh sb="2" eb="5">
      <t>デンセンカン</t>
    </rPh>
    <phoneticPr fontId="1"/>
  </si>
  <si>
    <t>C19,E19</t>
    <phoneticPr fontId="1"/>
  </si>
  <si>
    <t>C25,E25</t>
    <phoneticPr fontId="1"/>
  </si>
  <si>
    <t>C39,E39</t>
    <phoneticPr fontId="1"/>
  </si>
  <si>
    <t>C51,E51</t>
    <phoneticPr fontId="1"/>
  </si>
  <si>
    <t>C63,E63</t>
    <phoneticPr fontId="1"/>
  </si>
  <si>
    <t>C75,E75</t>
    <phoneticPr fontId="1"/>
  </si>
  <si>
    <t>薄鋼、ねじなし電線管</t>
    <rPh sb="0" eb="2">
      <t>ウスコウ</t>
    </rPh>
    <rPh sb="7" eb="10">
      <t>デンセンカン</t>
    </rPh>
    <phoneticPr fontId="1"/>
  </si>
  <si>
    <t>呼び</t>
    <rPh sb="0" eb="1">
      <t>ヨ</t>
    </rPh>
    <phoneticPr fontId="1"/>
  </si>
  <si>
    <t>FEP管</t>
    <rPh sb="3" eb="4">
      <t>カン</t>
    </rPh>
    <phoneticPr fontId="1"/>
  </si>
  <si>
    <t>ケーブル・配管のサイズ別寸法表（外径、Φ~mm）</t>
    <rPh sb="5" eb="7">
      <t>ハイカン</t>
    </rPh>
    <rPh sb="11" eb="12">
      <t>ベツ</t>
    </rPh>
    <rPh sb="12" eb="14">
      <t>スンポウ</t>
    </rPh>
    <rPh sb="14" eb="15">
      <t>ヒョウ</t>
    </rPh>
    <rPh sb="16" eb="18">
      <t>ガイケイ</t>
    </rPh>
    <phoneticPr fontId="1"/>
  </si>
  <si>
    <t>mm   →</t>
    <phoneticPr fontId="1"/>
  </si>
  <si>
    <r>
      <t>被覆</t>
    </r>
    <r>
      <rPr>
        <b/>
        <sz val="11"/>
        <color theme="1"/>
        <rFont val="游ゴシック"/>
        <family val="3"/>
        <charset val="128"/>
        <scheme val="minor"/>
      </rPr>
      <t>5mm</t>
    </r>
    <rPh sb="0" eb="2">
      <t>ヒフク</t>
    </rPh>
    <phoneticPr fontId="1"/>
  </si>
  <si>
    <r>
      <t>被覆</t>
    </r>
    <r>
      <rPr>
        <b/>
        <sz val="11"/>
        <color theme="1"/>
        <rFont val="游ゴシック"/>
        <family val="3"/>
        <charset val="128"/>
        <scheme val="minor"/>
      </rPr>
      <t>10mm</t>
    </r>
    <rPh sb="0" eb="2">
      <t>ヒフク</t>
    </rPh>
    <phoneticPr fontId="1"/>
  </si>
  <si>
    <t>VP管（HIVP管）</t>
    <rPh sb="2" eb="3">
      <t>カン</t>
    </rPh>
    <rPh sb="8" eb="9">
      <t>カン</t>
    </rPh>
    <phoneticPr fontId="1"/>
  </si>
  <si>
    <r>
      <t>被覆</t>
    </r>
    <r>
      <rPr>
        <b/>
        <sz val="11"/>
        <color theme="1"/>
        <rFont val="游ゴシック"/>
        <family val="3"/>
        <charset val="128"/>
        <scheme val="minor"/>
      </rPr>
      <t>20mm</t>
    </r>
    <rPh sb="0" eb="2">
      <t>ヒフク</t>
    </rPh>
    <phoneticPr fontId="1"/>
  </si>
  <si>
    <t>配管のサイズ別寸法表（外径、Φ~mm）</t>
    <rPh sb="0" eb="2">
      <t>ハイカン</t>
    </rPh>
    <rPh sb="6" eb="7">
      <t>ベツ</t>
    </rPh>
    <rPh sb="7" eb="9">
      <t>スンポウ</t>
    </rPh>
    <rPh sb="9" eb="10">
      <t>ヒョウ</t>
    </rPh>
    <rPh sb="11" eb="13">
      <t>ガイケイ</t>
    </rPh>
    <phoneticPr fontId="1"/>
  </si>
  <si>
    <t>開口</t>
    <rPh sb="0" eb="2">
      <t>カイコウ</t>
    </rPh>
    <phoneticPr fontId="1"/>
  </si>
  <si>
    <t>タテ</t>
    <phoneticPr fontId="1"/>
  </si>
  <si>
    <t>ヨコ</t>
    <phoneticPr fontId="1"/>
  </si>
  <si>
    <t>mm</t>
    <phoneticPr fontId="1"/>
  </si>
  <si>
    <t>推奨ヨコ寸法（～mm）</t>
    <rPh sb="0" eb="2">
      <t>スイショウ</t>
    </rPh>
    <rPh sb="4" eb="6">
      <t>スンポウ</t>
    </rPh>
    <phoneticPr fontId="1"/>
  </si>
  <si>
    <t>入力タテ</t>
    <rPh sb="0" eb="2">
      <t>ニュウリョク</t>
    </rPh>
    <phoneticPr fontId="1"/>
  </si>
  <si>
    <t>①開口予定のタテ寸法、ヨコ寸法を入力（開口が決まっていない場合はタテ寸法のみ記入してください）</t>
    <rPh sb="1" eb="3">
      <t>カイコウ</t>
    </rPh>
    <rPh sb="3" eb="5">
      <t>ヨテイ</t>
    </rPh>
    <rPh sb="8" eb="10">
      <t>スンポウ</t>
    </rPh>
    <rPh sb="13" eb="15">
      <t>スンポウ</t>
    </rPh>
    <rPh sb="16" eb="18">
      <t>ニュウリョク</t>
    </rPh>
    <rPh sb="19" eb="21">
      <t>カイコウ</t>
    </rPh>
    <rPh sb="22" eb="23">
      <t>キ</t>
    </rPh>
    <rPh sb="29" eb="31">
      <t>バアイ</t>
    </rPh>
    <rPh sb="34" eb="36">
      <t>スンポウ</t>
    </rPh>
    <rPh sb="38" eb="40">
      <t>キニュウ</t>
    </rPh>
    <phoneticPr fontId="1"/>
  </si>
  <si>
    <t>②該当する配管の本数を入力→占積率が表示されます（開口ヨコ寸法が未入力の場合は推奨開口ヨコ寸法をご参考ください）</t>
    <rPh sb="1" eb="3">
      <t>ガイトウ</t>
    </rPh>
    <rPh sb="5" eb="7">
      <t>ハイカン</t>
    </rPh>
    <rPh sb="8" eb="10">
      <t>ホンスウ</t>
    </rPh>
    <rPh sb="11" eb="13">
      <t>ニュウリョク</t>
    </rPh>
    <rPh sb="14" eb="17">
      <t>センセキリツ</t>
    </rPh>
    <rPh sb="18" eb="20">
      <t>ヒョウジ</t>
    </rPh>
    <rPh sb="25" eb="27">
      <t>カイコウ</t>
    </rPh>
    <rPh sb="29" eb="31">
      <t>スンポウ</t>
    </rPh>
    <rPh sb="32" eb="35">
      <t>ミニュウリョク</t>
    </rPh>
    <rPh sb="36" eb="38">
      <t>バアイ</t>
    </rPh>
    <rPh sb="39" eb="41">
      <t>スイショウ</t>
    </rPh>
    <rPh sb="41" eb="43">
      <t>カイコウ</t>
    </rPh>
    <rPh sb="45" eb="47">
      <t>スンポウ</t>
    </rPh>
    <rPh sb="49" eb="51">
      <t>サンコウ</t>
    </rPh>
    <phoneticPr fontId="1"/>
  </si>
  <si>
    <r>
      <t>タイカブラック角穴用占積率計算シート　</t>
    </r>
    <r>
      <rPr>
        <b/>
        <sz val="10"/>
        <color theme="1"/>
        <rFont val="游ゴシック"/>
        <family val="3"/>
        <charset val="128"/>
        <scheme val="minor"/>
      </rPr>
      <t>2020.5～</t>
    </r>
    <rPh sb="7" eb="8">
      <t>カク</t>
    </rPh>
    <rPh sb="8" eb="9">
      <t>アナ</t>
    </rPh>
    <rPh sb="9" eb="10">
      <t>ヨウ</t>
    </rPh>
    <rPh sb="10" eb="13">
      <t>センセキリツ</t>
    </rPh>
    <rPh sb="13" eb="15">
      <t>ケイサン</t>
    </rPh>
    <phoneticPr fontId="1"/>
  </si>
  <si>
    <r>
      <t>タイカブラック角穴用占積率計算シート　</t>
    </r>
    <r>
      <rPr>
        <b/>
        <sz val="10"/>
        <color theme="1"/>
        <rFont val="游ゴシック"/>
        <family val="3"/>
        <charset val="128"/>
        <scheme val="minor"/>
      </rPr>
      <t>2020.5～</t>
    </r>
    <rPh sb="7" eb="8">
      <t>カク</t>
    </rPh>
    <rPh sb="8" eb="9">
      <t>ヨウ</t>
    </rPh>
    <rPh sb="9" eb="12">
      <t>センセキリツ</t>
    </rPh>
    <rPh sb="12" eb="14">
      <t>ケイサン</t>
    </rPh>
    <phoneticPr fontId="1"/>
  </si>
  <si>
    <t>※冷媒管は本数も入力してください。保温材厚さが空欄だと、銅管単体での占積率を算出します</t>
    <rPh sb="1" eb="4">
      <t>レイバイカン</t>
    </rPh>
    <rPh sb="5" eb="7">
      <t>ホンスウ</t>
    </rPh>
    <rPh sb="8" eb="10">
      <t>ニュウリョク</t>
    </rPh>
    <rPh sb="17" eb="20">
      <t>ホオンザイ</t>
    </rPh>
    <rPh sb="20" eb="21">
      <t>アツ</t>
    </rPh>
    <rPh sb="23" eb="25">
      <t>クウラン</t>
    </rPh>
    <rPh sb="28" eb="30">
      <t>ドウカン</t>
    </rPh>
    <rPh sb="30" eb="32">
      <t>タンタイ</t>
    </rPh>
    <rPh sb="34" eb="37">
      <t>センセキリツ</t>
    </rPh>
    <rPh sb="38" eb="40">
      <t>サンシュツ</t>
    </rPh>
    <phoneticPr fontId="1"/>
  </si>
  <si>
    <t>冷媒管</t>
    <rPh sb="0" eb="3">
      <t>レイバイカン</t>
    </rPh>
    <phoneticPr fontId="1"/>
  </si>
  <si>
    <t>保温材厚さ</t>
    <rPh sb="0" eb="3">
      <t>ホオンザイ</t>
    </rPh>
    <rPh sb="3" eb="4">
      <t>アツ</t>
    </rPh>
    <phoneticPr fontId="1"/>
  </si>
  <si>
    <t>ガス管</t>
    <rPh sb="2" eb="3">
      <t>カン</t>
    </rPh>
    <phoneticPr fontId="1"/>
  </si>
  <si>
    <t>液管</t>
    <rPh sb="0" eb="1">
      <t>エキ</t>
    </rPh>
    <rPh sb="1" eb="2">
      <t>カン</t>
    </rPh>
    <phoneticPr fontId="1"/>
  </si>
  <si>
    <t>ACドレンパイプ</t>
    <phoneticPr fontId="1"/>
  </si>
  <si>
    <t>ガス管(mm)</t>
    <rPh sb="2" eb="3">
      <t>カン</t>
    </rPh>
    <phoneticPr fontId="1"/>
  </si>
  <si>
    <t>被覆無</t>
    <rPh sb="0" eb="2">
      <t>ヒフク</t>
    </rPh>
    <rPh sb="2" eb="3">
      <t>ナシ</t>
    </rPh>
    <phoneticPr fontId="1"/>
  </si>
  <si>
    <t>液管(mm)</t>
    <rPh sb="0" eb="1">
      <t>エキ</t>
    </rPh>
    <rPh sb="1" eb="2">
      <t>カン</t>
    </rPh>
    <phoneticPr fontId="1"/>
  </si>
  <si>
    <t>冷媒管</t>
    <rPh sb="0" eb="2">
      <t>レイバイ</t>
    </rPh>
    <rPh sb="2" eb="3">
      <t>カン</t>
    </rPh>
    <phoneticPr fontId="2"/>
  </si>
  <si>
    <t>保温厚(mm)</t>
    <rPh sb="0" eb="2">
      <t>ホオン</t>
    </rPh>
    <rPh sb="2" eb="3">
      <t>アツ</t>
    </rPh>
    <phoneticPr fontId="2"/>
  </si>
  <si>
    <t>断熱ドレンホース</t>
    <rPh sb="0" eb="2">
      <t>ダンネツ</t>
    </rPh>
    <phoneticPr fontId="1"/>
  </si>
  <si>
    <t>ドレンホース</t>
    <phoneticPr fontId="1"/>
  </si>
  <si>
    <t>被覆10mm</t>
    <rPh sb="0" eb="2">
      <t>ヒフク</t>
    </rPh>
    <phoneticPr fontId="1"/>
  </si>
  <si>
    <t>被覆20mm</t>
    <rPh sb="0" eb="2">
      <t>ヒフク</t>
    </rPh>
    <phoneticPr fontId="1"/>
  </si>
  <si>
    <t>冷媒管(3管式)</t>
    <rPh sb="0" eb="3">
      <t>レイバイカン</t>
    </rPh>
    <rPh sb="5" eb="6">
      <t>カン</t>
    </rPh>
    <rPh sb="6" eb="7">
      <t>シキ</t>
    </rPh>
    <phoneticPr fontId="1"/>
  </si>
  <si>
    <t>ガス管①②
(mm)</t>
    <rPh sb="2" eb="3">
      <t>カン</t>
    </rPh>
    <phoneticPr fontId="1"/>
  </si>
  <si>
    <t>ガス管①</t>
    <rPh sb="2" eb="3">
      <t>カン</t>
    </rPh>
    <phoneticPr fontId="1"/>
  </si>
  <si>
    <t>ガス管②</t>
    <rPh sb="2" eb="3">
      <t>カン</t>
    </rPh>
    <phoneticPr fontId="1"/>
  </si>
  <si>
    <t>※別シートに管材・空調の計算シートがあります</t>
    <rPh sb="1" eb="2">
      <t>ベツ</t>
    </rPh>
    <rPh sb="6" eb="8">
      <t>カンザイ</t>
    </rPh>
    <rPh sb="9" eb="11">
      <t>クウチョウ</t>
    </rPh>
    <rPh sb="12" eb="14">
      <t>ケイサン</t>
    </rPh>
    <phoneticPr fontId="1"/>
  </si>
  <si>
    <t>※別シートに電気・空調の計算シートがあります</t>
    <rPh sb="1" eb="2">
      <t>ベツ</t>
    </rPh>
    <rPh sb="6" eb="8">
      <t>デンキ</t>
    </rPh>
    <rPh sb="9" eb="11">
      <t>クウチョウ</t>
    </rPh>
    <rPh sb="12" eb="14">
      <t>ケイサン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</si>
</sst>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
    <numFmt numFmtId="178" formatCode="0.00_ "/>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0"/>
      <color indexed="8"/>
      <name val="游ゴシック"/>
      <family val="3"/>
      <charset val="128"/>
      <scheme val="minor"/>
    </font>
    <font>
      <sz val="10"/>
      <name val="游ゴシック"/>
      <family val="3"/>
      <charset val="128"/>
      <scheme val="minor"/>
    </font>
    <font>
      <sz val="11"/>
      <color theme="1"/>
      <name val="游ゴシック"/>
      <family val="3"/>
      <charset val="128"/>
      <scheme val="minor"/>
    </font>
    <font>
      <sz val="11"/>
      <name val="游ゴシック"/>
      <family val="3"/>
      <charset val="128"/>
      <scheme val="minor"/>
    </font>
    <font>
      <sz val="9"/>
      <color theme="1"/>
      <name val="游ゴシック"/>
      <family val="2"/>
      <charset val="128"/>
      <scheme val="minor"/>
    </font>
    <font>
      <b/>
      <sz val="11"/>
      <color theme="1"/>
      <name val="游ゴシック"/>
      <family val="3"/>
      <charset val="128"/>
      <scheme val="minor"/>
    </font>
    <font>
      <sz val="8"/>
      <color theme="1"/>
      <name val="游ゴシック"/>
      <family val="3"/>
      <charset val="128"/>
      <scheme val="minor"/>
    </font>
    <font>
      <b/>
      <sz val="20"/>
      <color theme="1"/>
      <name val="游ゴシック"/>
      <family val="3"/>
      <charset val="128"/>
      <scheme val="minor"/>
    </font>
    <font>
      <b/>
      <sz val="10"/>
      <color theme="1"/>
      <name val="游ゴシック"/>
      <family val="3"/>
      <charset val="128"/>
      <scheme val="minor"/>
    </font>
    <font>
      <sz val="11"/>
      <color indexed="8"/>
      <name val="游ゴシック"/>
      <family val="3"/>
      <charset val="128"/>
      <scheme val="minor"/>
    </font>
    <font>
      <sz val="14"/>
      <color theme="1"/>
      <name val="游ゴシック"/>
      <family val="2"/>
      <charset val="128"/>
      <scheme val="minor"/>
    </font>
    <font>
      <b/>
      <sz val="9"/>
      <color theme="1"/>
      <name val="游ゴシック"/>
      <family val="3"/>
      <charset val="128"/>
      <scheme val="minor"/>
    </font>
    <font>
      <b/>
      <sz val="12"/>
      <color theme="1"/>
      <name val="游ゴシック"/>
      <family val="3"/>
      <charset val="128"/>
      <scheme val="minor"/>
    </font>
    <font>
      <b/>
      <sz val="11"/>
      <name val="游ゴシック"/>
      <family val="3"/>
      <charset val="128"/>
      <scheme val="minor"/>
    </font>
    <font>
      <sz val="10"/>
      <color indexed="8"/>
      <name val="ＭＳ Ｐゴシック"/>
      <family val="3"/>
      <charset val="128"/>
    </font>
    <font>
      <sz val="10"/>
      <color theme="1"/>
      <name val="ＭＳ Ｐゴシック"/>
      <family val="3"/>
      <charset val="128"/>
    </font>
    <font>
      <sz val="10"/>
      <color theme="1"/>
      <name val="游ゴシック"/>
      <family val="2"/>
      <charset val="128"/>
      <scheme val="minor"/>
    </font>
    <font>
      <sz val="10"/>
      <color theme="1"/>
      <name val="游ゴシック"/>
      <family val="3"/>
      <charset val="128"/>
      <scheme val="minor"/>
    </font>
  </fonts>
  <fills count="9">
    <fill>
      <patternFill patternType="none"/>
    </fill>
    <fill>
      <patternFill patternType="gray125"/>
    </fill>
    <fill>
      <patternFill patternType="solid">
        <fgColor rgb="FFCCFFFF"/>
        <bgColor indexed="64"/>
      </patternFill>
    </fill>
    <fill>
      <patternFill patternType="solid">
        <fgColor rgb="FFFFCCFF"/>
        <bgColor indexed="64"/>
      </patternFill>
    </fill>
    <fill>
      <patternFill patternType="solid">
        <fgColor rgb="FFFFFFCC"/>
        <bgColor indexed="64"/>
      </patternFill>
    </fill>
    <fill>
      <patternFill patternType="solid">
        <fgColor rgb="FFFFFF99"/>
        <bgColor indexed="64"/>
      </patternFill>
    </fill>
    <fill>
      <patternFill patternType="solid">
        <fgColor rgb="FFCCFFCC"/>
        <bgColor indexed="64"/>
      </patternFill>
    </fill>
    <fill>
      <patternFill patternType="solid">
        <fgColor rgb="FFFFCC99"/>
        <bgColor indexed="64"/>
      </patternFill>
    </fill>
    <fill>
      <patternFill patternType="solid">
        <fgColor rgb="FFCCFF99"/>
        <bgColor indexed="64"/>
      </patternFill>
    </fill>
  </fills>
  <borders count="59">
    <border>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n">
        <color indexed="64"/>
      </bottom>
      <diagonal/>
    </border>
    <border>
      <left/>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s>
  <cellStyleXfs count="1">
    <xf numFmtId="0" fontId="0" fillId="0" borderId="0">
      <alignment vertical="center"/>
    </xf>
  </cellStyleXfs>
  <cellXfs count="331">
    <xf numFmtId="0" fontId="0" fillId="0" borderId="0" xfId="0">
      <alignment vertical="center"/>
    </xf>
    <xf numFmtId="0" fontId="0" fillId="0" borderId="3" xfId="0" applyBorder="1" applyAlignment="1">
      <alignment horizontal="center" vertical="center"/>
    </xf>
    <xf numFmtId="0" fontId="0" fillId="0" borderId="3" xfId="0" applyBorder="1">
      <alignment vertical="center"/>
    </xf>
    <xf numFmtId="0" fontId="3" fillId="0" borderId="0" xfId="0" applyFont="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6" xfId="0" applyFont="1" applyBorder="1" applyAlignment="1">
      <alignment horizontal="center" vertical="center"/>
    </xf>
    <xf numFmtId="0" fontId="4" fillId="0" borderId="0" xfId="0" applyFont="1" applyAlignment="1">
      <alignment horizontal="center" vertical="center"/>
    </xf>
    <xf numFmtId="0" fontId="3" fillId="0" borderId="20" xfId="0" applyFont="1" applyBorder="1" applyAlignment="1">
      <alignment horizontal="center" vertical="center"/>
    </xf>
    <xf numFmtId="177" fontId="3" fillId="0" borderId="14" xfId="0" applyNumberFormat="1" applyFont="1" applyBorder="1" applyAlignment="1">
      <alignment horizontal="center" vertical="center"/>
    </xf>
    <xf numFmtId="177" fontId="3" fillId="0" borderId="13" xfId="0" applyNumberFormat="1" applyFont="1" applyBorder="1" applyAlignment="1">
      <alignment horizontal="center" vertical="center"/>
    </xf>
    <xf numFmtId="0" fontId="3" fillId="0" borderId="21" xfId="0" applyFont="1" applyBorder="1" applyAlignment="1">
      <alignment horizontal="center" vertical="center"/>
    </xf>
    <xf numFmtId="177" fontId="3" fillId="0" borderId="15" xfId="0" applyNumberFormat="1" applyFont="1" applyBorder="1" applyAlignment="1">
      <alignment horizontal="center" vertical="center"/>
    </xf>
    <xf numFmtId="177" fontId="3" fillId="0" borderId="3" xfId="0" applyNumberFormat="1" applyFont="1" applyBorder="1" applyAlignment="1">
      <alignment horizontal="center" vertical="center"/>
    </xf>
    <xf numFmtId="0" fontId="3" fillId="0" borderId="23" xfId="0" applyFont="1" applyBorder="1" applyAlignment="1">
      <alignment horizontal="center" vertical="center"/>
    </xf>
    <xf numFmtId="0" fontId="5" fillId="0" borderId="0" xfId="0" applyFont="1">
      <alignment vertical="center"/>
    </xf>
    <xf numFmtId="0" fontId="4" fillId="0" borderId="0" xfId="0" applyFont="1" applyAlignment="1">
      <alignment horizontal="left" vertical="center"/>
    </xf>
    <xf numFmtId="176" fontId="4" fillId="0" borderId="0" xfId="0" applyNumberFormat="1" applyFont="1" applyAlignment="1">
      <alignment horizontal="center" vertical="center"/>
    </xf>
    <xf numFmtId="0" fontId="6" fillId="0" borderId="0" xfId="0" applyFont="1" applyAlignment="1">
      <alignment horizontal="center" vertical="center"/>
    </xf>
    <xf numFmtId="177" fontId="3" fillId="0" borderId="0" xfId="0" applyNumberFormat="1" applyFont="1" applyAlignment="1">
      <alignment horizontal="center" vertical="center"/>
    </xf>
    <xf numFmtId="0" fontId="0" fillId="0" borderId="0" xfId="0" applyAlignment="1">
      <alignment horizontal="center" vertical="center"/>
    </xf>
    <xf numFmtId="0" fontId="6" fillId="0" borderId="3" xfId="0" applyFont="1" applyBorder="1" applyAlignment="1">
      <alignment horizontal="center" vertical="center"/>
    </xf>
    <xf numFmtId="0" fontId="0" fillId="0" borderId="11" xfId="0" applyBorder="1" applyAlignment="1">
      <alignment horizontal="center" vertical="center"/>
    </xf>
    <xf numFmtId="0" fontId="4" fillId="0" borderId="3" xfId="0" applyFont="1" applyBorder="1" applyAlignment="1">
      <alignment horizontal="center" vertical="center"/>
    </xf>
    <xf numFmtId="0" fontId="5" fillId="0" borderId="3" xfId="0" applyFont="1" applyBorder="1" applyAlignment="1">
      <alignment horizontal="center" vertical="center"/>
    </xf>
    <xf numFmtId="0" fontId="5" fillId="2" borderId="5"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0" fillId="3" borderId="5" xfId="0" applyFill="1" applyBorder="1" applyAlignment="1">
      <alignment horizontal="center" vertical="center"/>
    </xf>
    <xf numFmtId="0" fontId="7" fillId="3" borderId="8" xfId="0" applyFont="1" applyFill="1" applyBorder="1" applyAlignment="1">
      <alignment horizontal="center" vertical="center"/>
    </xf>
    <xf numFmtId="0" fontId="0" fillId="3" borderId="8" xfId="0" applyFill="1" applyBorder="1" applyAlignment="1">
      <alignment horizontal="center" vertical="center"/>
    </xf>
    <xf numFmtId="0" fontId="0" fillId="3" borderId="10" xfId="0" applyFill="1" applyBorder="1" applyAlignment="1">
      <alignment horizontal="center" vertical="center"/>
    </xf>
    <xf numFmtId="0" fontId="0" fillId="3" borderId="3" xfId="0" applyFill="1" applyBorder="1" applyAlignment="1">
      <alignment horizontal="center" vertical="center"/>
    </xf>
    <xf numFmtId="0" fontId="0" fillId="3" borderId="9" xfId="0" applyFill="1" applyBorder="1" applyAlignment="1">
      <alignment horizontal="center" vertical="center"/>
    </xf>
    <xf numFmtId="0" fontId="6" fillId="3" borderId="9" xfId="0" applyFont="1" applyFill="1" applyBorder="1" applyAlignment="1">
      <alignment horizontal="center" vertical="center"/>
    </xf>
    <xf numFmtId="0" fontId="0" fillId="0" borderId="0" xfId="0" applyAlignment="1">
      <alignment horizontal="right" vertical="center"/>
    </xf>
    <xf numFmtId="10" fontId="0" fillId="0" borderId="3" xfId="0" applyNumberFormat="1" applyBorder="1">
      <alignment vertical="center"/>
    </xf>
    <xf numFmtId="0" fontId="0" fillId="0" borderId="9" xfId="0" applyBorder="1" applyAlignment="1">
      <alignment horizontal="center" vertical="center"/>
    </xf>
    <xf numFmtId="0" fontId="5" fillId="0" borderId="0" xfId="0" applyFont="1" applyAlignment="1">
      <alignment horizontal="center" vertical="center"/>
    </xf>
    <xf numFmtId="176" fontId="0" fillId="0" borderId="1" xfId="0" applyNumberFormat="1" applyBorder="1">
      <alignment vertical="center"/>
    </xf>
    <xf numFmtId="176" fontId="0" fillId="0" borderId="13" xfId="0" applyNumberFormat="1" applyBorder="1">
      <alignment vertical="center"/>
    </xf>
    <xf numFmtId="0" fontId="0" fillId="0" borderId="3" xfId="0" applyBorder="1" applyAlignment="1">
      <alignment horizontal="left" vertical="center"/>
    </xf>
    <xf numFmtId="0" fontId="0" fillId="0" borderId="9"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8" xfId="0" applyBorder="1" applyAlignment="1">
      <alignment horizontal="center" vertical="center"/>
    </xf>
    <xf numFmtId="0" fontId="4" fillId="0" borderId="3" xfId="0" applyFont="1" applyBorder="1">
      <alignment vertical="center"/>
    </xf>
    <xf numFmtId="0" fontId="7" fillId="0" borderId="3" xfId="0" applyFont="1" applyBorder="1" applyAlignment="1">
      <alignment horizontal="center" vertical="center"/>
    </xf>
    <xf numFmtId="0" fontId="10" fillId="0" borderId="0" xfId="0" applyFont="1">
      <alignment vertical="center"/>
    </xf>
    <xf numFmtId="0" fontId="0" fillId="0" borderId="0" xfId="0" applyAlignment="1">
      <alignment horizontal="left" vertical="center" wrapText="1"/>
    </xf>
    <xf numFmtId="0" fontId="0" fillId="5" borderId="3" xfId="0" applyFill="1" applyBorder="1" applyAlignment="1" applyProtection="1">
      <alignment horizontal="center" vertical="center"/>
      <protection locked="0"/>
    </xf>
    <xf numFmtId="0" fontId="0" fillId="4" borderId="3" xfId="0" applyFill="1" applyBorder="1" applyAlignment="1" applyProtection="1">
      <alignment horizontal="center" vertical="center"/>
      <protection locked="0"/>
    </xf>
    <xf numFmtId="0" fontId="0" fillId="5" borderId="11" xfId="0" applyFill="1" applyBorder="1" applyAlignment="1" applyProtection="1">
      <alignment horizontal="center" vertical="center"/>
      <protection locked="0"/>
    </xf>
    <xf numFmtId="0" fontId="0" fillId="4" borderId="11" xfId="0" applyFill="1" applyBorder="1" applyAlignment="1" applyProtection="1">
      <alignment horizontal="center" vertical="center"/>
      <protection locked="0"/>
    </xf>
    <xf numFmtId="0" fontId="6" fillId="4" borderId="3" xfId="0" applyFont="1" applyFill="1" applyBorder="1" applyAlignment="1" applyProtection="1">
      <alignment horizontal="center" vertical="center"/>
      <protection locked="0"/>
    </xf>
    <xf numFmtId="0" fontId="6" fillId="5" borderId="3" xfId="0" applyFont="1" applyFill="1" applyBorder="1" applyAlignment="1" applyProtection="1">
      <alignment horizontal="center" vertical="center"/>
      <protection locked="0"/>
    </xf>
    <xf numFmtId="0" fontId="6" fillId="4" borderId="9" xfId="0" applyFont="1" applyFill="1" applyBorder="1" applyAlignment="1" applyProtection="1">
      <alignment horizontal="center" vertical="center"/>
      <protection locked="0"/>
    </xf>
    <xf numFmtId="0" fontId="6" fillId="4" borderId="12" xfId="0" applyFont="1" applyFill="1" applyBorder="1" applyAlignment="1" applyProtection="1">
      <alignment horizontal="center" vertical="center"/>
      <protection locked="0"/>
    </xf>
    <xf numFmtId="0" fontId="0" fillId="4" borderId="9" xfId="0" applyFill="1" applyBorder="1" applyAlignment="1" applyProtection="1">
      <alignment horizontal="center" vertical="center"/>
      <protection locked="0"/>
    </xf>
    <xf numFmtId="0" fontId="0" fillId="4" borderId="12" xfId="0" applyFill="1" applyBorder="1" applyAlignment="1" applyProtection="1">
      <alignment horizontal="center" vertical="center"/>
      <protection locked="0"/>
    </xf>
    <xf numFmtId="0" fontId="0" fillId="5" borderId="8" xfId="0" applyFill="1" applyBorder="1" applyAlignment="1" applyProtection="1">
      <alignment horizontal="center" vertical="center"/>
      <protection locked="0"/>
    </xf>
    <xf numFmtId="0" fontId="0" fillId="5" borderId="10" xfId="0" applyFill="1" applyBorder="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locked="0"/>
    </xf>
    <xf numFmtId="0" fontId="8" fillId="0" borderId="7" xfId="0" applyFont="1" applyBorder="1" applyAlignment="1">
      <alignment horizontal="center" vertical="center"/>
    </xf>
    <xf numFmtId="0" fontId="0" fillId="0" borderId="0" xfId="0" applyAlignment="1">
      <alignment horizontal="left" vertical="center"/>
    </xf>
    <xf numFmtId="0" fontId="3" fillId="0" borderId="17" xfId="0" applyFont="1" applyBorder="1">
      <alignment vertical="center"/>
    </xf>
    <xf numFmtId="177" fontId="3" fillId="0" borderId="29" xfId="0" applyNumberFormat="1" applyFont="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4" fillId="3" borderId="8" xfId="0" applyFont="1" applyFill="1" applyBorder="1" applyAlignment="1">
      <alignment horizontal="center" vertical="center"/>
    </xf>
    <xf numFmtId="0" fontId="4" fillId="3" borderId="10" xfId="0" applyFont="1" applyFill="1" applyBorder="1" applyAlignment="1">
      <alignment horizontal="center" vertical="center"/>
    </xf>
    <xf numFmtId="0" fontId="3" fillId="5" borderId="9" xfId="0" applyFont="1" applyFill="1" applyBorder="1" applyAlignment="1" applyProtection="1">
      <alignment horizontal="center" vertical="center"/>
      <protection locked="0"/>
    </xf>
    <xf numFmtId="0" fontId="3" fillId="5" borderId="12" xfId="0" applyFont="1" applyFill="1" applyBorder="1" applyAlignment="1" applyProtection="1">
      <alignment horizontal="center" vertical="center"/>
      <protection locked="0"/>
    </xf>
    <xf numFmtId="0" fontId="0" fillId="0" borderId="34"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xf>
    <xf numFmtId="0" fontId="0" fillId="0" borderId="35" xfId="0" applyBorder="1" applyAlignment="1">
      <alignment horizontal="left" vertical="center"/>
    </xf>
    <xf numFmtId="0" fontId="8" fillId="3" borderId="7" xfId="0" applyFont="1" applyFill="1" applyBorder="1" applyAlignment="1">
      <alignment horizontal="center" vertical="center"/>
    </xf>
    <xf numFmtId="177" fontId="12" fillId="0" borderId="3" xfId="0" applyNumberFormat="1" applyFont="1" applyBorder="1" applyAlignment="1">
      <alignment horizontal="center" vertical="center"/>
    </xf>
    <xf numFmtId="0" fontId="13" fillId="4" borderId="2" xfId="0" applyFont="1" applyFill="1" applyBorder="1" applyProtection="1">
      <alignment vertical="center"/>
      <protection locked="0"/>
    </xf>
    <xf numFmtId="0" fontId="5" fillId="0" borderId="0" xfId="0" applyFont="1" applyAlignment="1">
      <alignment horizontal="left" vertical="center"/>
    </xf>
    <xf numFmtId="0" fontId="7" fillId="0" borderId="0" xfId="0" applyFont="1" applyAlignment="1">
      <alignment horizontal="center" vertical="center"/>
    </xf>
    <xf numFmtId="0" fontId="8" fillId="2" borderId="7"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8" xfId="0" applyFont="1" applyFill="1" applyBorder="1" applyAlignment="1">
      <alignment horizontal="center" vertical="center"/>
    </xf>
    <xf numFmtId="0" fontId="12" fillId="5" borderId="9" xfId="0" applyFont="1" applyFill="1" applyBorder="1" applyAlignment="1" applyProtection="1">
      <alignment horizontal="center" vertical="center"/>
      <protection locked="0"/>
    </xf>
    <xf numFmtId="0" fontId="12" fillId="4" borderId="3" xfId="0" applyFont="1" applyFill="1" applyBorder="1" applyAlignment="1" applyProtection="1">
      <alignment horizontal="center" vertical="center"/>
      <protection locked="0"/>
    </xf>
    <xf numFmtId="0" fontId="12" fillId="5" borderId="3" xfId="0" applyFont="1" applyFill="1" applyBorder="1" applyAlignment="1" applyProtection="1">
      <alignment horizontal="center" vertical="center"/>
      <protection locked="0"/>
    </xf>
    <xf numFmtId="0" fontId="12" fillId="4" borderId="9" xfId="0" applyFont="1" applyFill="1" applyBorder="1" applyAlignment="1" applyProtection="1">
      <alignment horizontal="center" vertical="center"/>
      <protection locked="0"/>
    </xf>
    <xf numFmtId="0" fontId="5" fillId="5" borderId="8" xfId="0" applyFont="1" applyFill="1" applyBorder="1" applyAlignment="1" applyProtection="1">
      <alignment horizontal="center" vertical="center"/>
      <protection locked="0"/>
    </xf>
    <xf numFmtId="0" fontId="5" fillId="0" borderId="3" xfId="0" applyFont="1" applyBorder="1" applyAlignment="1">
      <alignment horizontal="left" vertical="center"/>
    </xf>
    <xf numFmtId="0" fontId="5" fillId="5" borderId="3" xfId="0" applyFont="1" applyFill="1" applyBorder="1" applyAlignment="1" applyProtection="1">
      <alignment horizontal="center" vertical="center"/>
      <protection locked="0"/>
    </xf>
    <xf numFmtId="0" fontId="5" fillId="0" borderId="9" xfId="0" applyFont="1" applyBorder="1" applyAlignment="1">
      <alignment horizontal="left" vertical="center"/>
    </xf>
    <xf numFmtId="0" fontId="12" fillId="4" borderId="11" xfId="0" applyFont="1" applyFill="1" applyBorder="1" applyAlignment="1" applyProtection="1">
      <alignment horizontal="center" vertical="center"/>
      <protection locked="0"/>
    </xf>
    <xf numFmtId="0" fontId="12" fillId="5" borderId="11" xfId="0" applyFont="1" applyFill="1" applyBorder="1" applyAlignment="1" applyProtection="1">
      <alignment horizontal="center" vertical="center"/>
      <protection locked="0"/>
    </xf>
    <xf numFmtId="0" fontId="12" fillId="4" borderId="12" xfId="0" applyFont="1" applyFill="1" applyBorder="1" applyAlignment="1" applyProtection="1">
      <alignment horizontal="center" vertical="center"/>
      <protection locked="0"/>
    </xf>
    <xf numFmtId="0" fontId="6" fillId="2" borderId="10" xfId="0" applyFont="1" applyFill="1" applyBorder="1" applyAlignment="1">
      <alignment horizontal="center" vertical="center"/>
    </xf>
    <xf numFmtId="0" fontId="12" fillId="5" borderId="12" xfId="0" applyFont="1" applyFill="1" applyBorder="1" applyAlignment="1" applyProtection="1">
      <alignment horizontal="center" vertical="center"/>
      <protection locked="0"/>
    </xf>
    <xf numFmtId="178" fontId="5" fillId="0" borderId="0" xfId="0" applyNumberFormat="1" applyFont="1" applyAlignment="1">
      <alignment horizontal="center" vertical="center"/>
    </xf>
    <xf numFmtId="0" fontId="5" fillId="5" borderId="10" xfId="0" applyFont="1" applyFill="1" applyBorder="1" applyAlignment="1" applyProtection="1">
      <alignment horizontal="center" vertical="center"/>
      <protection locked="0"/>
    </xf>
    <xf numFmtId="0" fontId="5" fillId="0" borderId="11" xfId="0" applyFont="1" applyBorder="1" applyAlignment="1">
      <alignment horizontal="left" vertical="center"/>
    </xf>
    <xf numFmtId="0" fontId="5" fillId="5" borderId="11" xfId="0" applyFont="1" applyFill="1" applyBorder="1" applyAlignment="1" applyProtection="1">
      <alignment horizontal="center" vertical="center"/>
      <protection locked="0"/>
    </xf>
    <xf numFmtId="0" fontId="5" fillId="0" borderId="12" xfId="0" applyFont="1" applyBorder="1" applyAlignment="1">
      <alignment horizontal="left" vertical="center"/>
    </xf>
    <xf numFmtId="0" fontId="5" fillId="0" borderId="0" xfId="0" applyFont="1" applyAlignment="1">
      <alignment horizontal="center" vertical="center" wrapText="1"/>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2" borderId="3"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0" fillId="0" borderId="10" xfId="0" applyBorder="1" applyAlignment="1">
      <alignment horizontal="center" vertical="center"/>
    </xf>
    <xf numFmtId="10" fontId="5" fillId="2" borderId="3" xfId="0" applyNumberFormat="1" applyFont="1" applyFill="1" applyBorder="1" applyAlignment="1">
      <alignment horizontal="center" vertical="center" shrinkToFit="1"/>
    </xf>
    <xf numFmtId="0" fontId="5" fillId="0" borderId="5" xfId="0" applyFont="1" applyBorder="1" applyAlignment="1">
      <alignment horizontal="center" vertical="center"/>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12" fillId="0" borderId="9" xfId="0" applyFont="1" applyBorder="1" applyAlignment="1" applyProtection="1">
      <alignment horizontal="center" vertical="center"/>
      <protection locked="0"/>
    </xf>
    <xf numFmtId="0" fontId="5" fillId="0" borderId="3" xfId="0" applyFont="1" applyBorder="1" applyAlignment="1">
      <alignment horizontal="center" vertical="center" shrinkToFit="1"/>
    </xf>
    <xf numFmtId="0" fontId="12" fillId="0" borderId="3"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6" fillId="0" borderId="10" xfId="0" applyFont="1" applyBorder="1" applyAlignment="1">
      <alignment horizontal="center" vertical="center"/>
    </xf>
    <xf numFmtId="10" fontId="5" fillId="0" borderId="3" xfId="0" applyNumberFormat="1" applyFont="1" applyBorder="1" applyAlignment="1">
      <alignment horizontal="center" vertical="center"/>
    </xf>
    <xf numFmtId="0" fontId="5" fillId="0" borderId="9"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0" xfId="0" applyFont="1" applyAlignment="1">
      <alignment vertical="center" shrinkToFit="1"/>
    </xf>
    <xf numFmtId="0" fontId="6" fillId="0" borderId="5" xfId="0" applyFont="1" applyBorder="1" applyAlignment="1">
      <alignment horizontal="center" vertical="center" shrinkToFit="1"/>
    </xf>
    <xf numFmtId="0" fontId="6" fillId="0" borderId="8"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10" xfId="0" applyFont="1" applyBorder="1" applyAlignment="1">
      <alignment horizontal="center" vertical="center" shrinkToFit="1"/>
    </xf>
    <xf numFmtId="0" fontId="6" fillId="0" borderId="0" xfId="0" applyFont="1" applyAlignment="1">
      <alignment horizontal="center" vertical="center" shrinkToFit="1"/>
    </xf>
    <xf numFmtId="0" fontId="5" fillId="0" borderId="0" xfId="0" applyFont="1" applyAlignment="1">
      <alignment horizontal="center" vertical="center" shrinkToFit="1"/>
    </xf>
    <xf numFmtId="10" fontId="5" fillId="0" borderId="3" xfId="0" applyNumberFormat="1"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5" fillId="4" borderId="3" xfId="0" applyFont="1" applyFill="1" applyBorder="1" applyAlignment="1" applyProtection="1">
      <alignment horizontal="center" vertical="center"/>
      <protection locked="0"/>
    </xf>
    <xf numFmtId="0" fontId="5" fillId="5" borderId="9" xfId="0" applyFont="1" applyFill="1" applyBorder="1" applyAlignment="1" applyProtection="1">
      <alignment horizontal="center" vertical="center"/>
      <protection locked="0"/>
    </xf>
    <xf numFmtId="0" fontId="5" fillId="0" borderId="4"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10" fontId="15" fillId="0" borderId="2" xfId="0" applyNumberFormat="1" applyFont="1" applyBorder="1">
      <alignment vertical="center"/>
    </xf>
    <xf numFmtId="0" fontId="13" fillId="4" borderId="36" xfId="0" applyFont="1" applyFill="1" applyBorder="1" applyProtection="1">
      <alignment vertical="center"/>
      <protection locked="0"/>
    </xf>
    <xf numFmtId="0" fontId="0" fillId="0" borderId="2" xfId="0" applyBorder="1" applyAlignment="1">
      <alignment horizontal="center" vertical="center"/>
    </xf>
    <xf numFmtId="0" fontId="0" fillId="0" borderId="38" xfId="0" applyBorder="1" applyAlignment="1">
      <alignment horizontal="center" vertical="center"/>
    </xf>
    <xf numFmtId="10" fontId="0" fillId="0" borderId="0" xfId="0" applyNumberFormat="1">
      <alignment vertical="center"/>
    </xf>
    <xf numFmtId="178" fontId="0" fillId="0" borderId="0" xfId="0" applyNumberFormat="1" applyAlignment="1">
      <alignment horizontal="center" vertical="center"/>
    </xf>
    <xf numFmtId="0" fontId="0" fillId="7" borderId="3" xfId="0" applyFill="1" applyBorder="1" applyAlignment="1" applyProtection="1">
      <alignment horizontal="center" vertical="center"/>
      <protection locked="0"/>
    </xf>
    <xf numFmtId="0" fontId="0" fillId="7" borderId="11" xfId="0" applyFill="1" applyBorder="1" applyAlignment="1" applyProtection="1">
      <alignment horizontal="center" vertical="center"/>
      <protection locked="0"/>
    </xf>
    <xf numFmtId="0" fontId="5" fillId="7" borderId="3" xfId="0" applyFont="1" applyFill="1" applyBorder="1" applyAlignment="1" applyProtection="1">
      <alignment horizontal="center" vertical="center"/>
      <protection locked="0"/>
    </xf>
    <xf numFmtId="0" fontId="5" fillId="7" borderId="11" xfId="0" applyFont="1" applyFill="1" applyBorder="1" applyAlignment="1" applyProtection="1">
      <alignment horizontal="center" vertical="center"/>
      <protection locked="0"/>
    </xf>
    <xf numFmtId="0" fontId="0" fillId="8" borderId="32" xfId="0" applyFill="1" applyBorder="1" applyAlignment="1">
      <alignment horizontal="center" vertical="center" shrinkToFit="1"/>
    </xf>
    <xf numFmtId="0" fontId="16" fillId="8" borderId="6" xfId="0" applyFont="1" applyFill="1" applyBorder="1" applyAlignment="1">
      <alignment horizontal="center" vertical="center"/>
    </xf>
    <xf numFmtId="0" fontId="8" fillId="8" borderId="7" xfId="0" applyFont="1" applyFill="1" applyBorder="1" applyAlignment="1">
      <alignment horizontal="center" vertical="center" shrinkToFit="1"/>
    </xf>
    <xf numFmtId="0" fontId="8" fillId="0" borderId="0" xfId="0" applyFont="1" applyAlignment="1">
      <alignment horizontal="center" vertical="center"/>
    </xf>
    <xf numFmtId="0" fontId="17" fillId="0" borderId="0" xfId="0" applyFont="1">
      <alignment vertical="center"/>
    </xf>
    <xf numFmtId="0" fontId="0" fillId="0" borderId="0" xfId="0" applyAlignment="1">
      <alignment horizontal="center" vertical="center" shrinkToFit="1"/>
    </xf>
    <xf numFmtId="0" fontId="0" fillId="8" borderId="31" xfId="0" applyFill="1" applyBorder="1" applyAlignment="1">
      <alignment vertical="center" shrinkToFit="1"/>
    </xf>
    <xf numFmtId="0" fontId="12" fillId="5" borderId="8" xfId="0" applyFont="1" applyFill="1" applyBorder="1" applyAlignment="1" applyProtection="1">
      <alignment horizontal="center" vertical="center"/>
      <protection locked="0"/>
    </xf>
    <xf numFmtId="0" fontId="12" fillId="4" borderId="15" xfId="0" applyFont="1" applyFill="1" applyBorder="1" applyAlignment="1" applyProtection="1">
      <alignment horizontal="center" vertical="center"/>
      <protection locked="0"/>
    </xf>
    <xf numFmtId="0" fontId="5" fillId="8" borderId="8" xfId="0" applyFont="1" applyFill="1" applyBorder="1" applyAlignment="1">
      <alignment horizontal="center" vertical="center"/>
    </xf>
    <xf numFmtId="10" fontId="5" fillId="8" borderId="3" xfId="0" applyNumberFormat="1" applyFont="1" applyFill="1" applyBorder="1" applyAlignment="1">
      <alignment horizontal="center" vertical="center" shrinkToFit="1"/>
    </xf>
    <xf numFmtId="0" fontId="5" fillId="8" borderId="3" xfId="0" applyFont="1" applyFill="1" applyBorder="1" applyAlignment="1">
      <alignment horizontal="center" vertical="center" shrinkToFit="1"/>
    </xf>
    <xf numFmtId="0" fontId="5" fillId="8" borderId="4" xfId="0" applyFont="1" applyFill="1" applyBorder="1" applyAlignment="1">
      <alignment horizontal="center" vertical="center" shrinkToFit="1"/>
    </xf>
    <xf numFmtId="0" fontId="12" fillId="0" borderId="0" xfId="0" applyFont="1" applyAlignment="1" applyProtection="1">
      <alignment horizontal="center" vertical="center"/>
      <protection locked="0"/>
    </xf>
    <xf numFmtId="0" fontId="5" fillId="0" borderId="4" xfId="0" applyFont="1" applyBorder="1" applyAlignment="1">
      <alignment horizontal="center" vertical="center" shrinkToFit="1"/>
    </xf>
    <xf numFmtId="0" fontId="8" fillId="8" borderId="28" xfId="0" applyFont="1" applyFill="1" applyBorder="1" applyAlignment="1">
      <alignment horizontal="center" vertical="center"/>
    </xf>
    <xf numFmtId="0" fontId="16" fillId="8" borderId="26" xfId="0" applyFont="1" applyFill="1" applyBorder="1" applyAlignment="1">
      <alignment horizontal="center" vertical="center"/>
    </xf>
    <xf numFmtId="0" fontId="8" fillId="8" borderId="6" xfId="0" applyFont="1" applyFill="1" applyBorder="1" applyAlignment="1">
      <alignment horizontal="center" vertical="center"/>
    </xf>
    <xf numFmtId="0" fontId="0" fillId="0" borderId="0" xfId="0" applyAlignment="1">
      <alignment vertical="center" shrinkToFit="1"/>
    </xf>
    <xf numFmtId="0" fontId="0" fillId="4" borderId="31" xfId="0" applyFill="1" applyBorder="1" applyAlignment="1" applyProtection="1">
      <alignment vertical="center" shrinkToFit="1"/>
      <protection locked="0"/>
    </xf>
    <xf numFmtId="0" fontId="5" fillId="5" borderId="4" xfId="0" applyFont="1" applyFill="1" applyBorder="1" applyAlignment="1" applyProtection="1">
      <alignment horizontal="center" vertical="center"/>
      <protection locked="0"/>
    </xf>
    <xf numFmtId="0" fontId="12" fillId="5" borderId="15" xfId="0" applyFont="1" applyFill="1" applyBorder="1" applyAlignment="1" applyProtection="1">
      <alignment horizontal="center" vertical="center"/>
      <protection locked="0"/>
    </xf>
    <xf numFmtId="0" fontId="12" fillId="4" borderId="22" xfId="0" applyFont="1" applyFill="1" applyBorder="1" applyAlignment="1" applyProtection="1">
      <alignment horizontal="center" vertical="center"/>
      <protection locked="0"/>
    </xf>
    <xf numFmtId="0" fontId="0" fillId="4" borderId="42" xfId="0" applyFill="1" applyBorder="1" applyAlignment="1" applyProtection="1">
      <alignment vertical="center" shrinkToFit="1"/>
      <protection locked="0"/>
    </xf>
    <xf numFmtId="0" fontId="12" fillId="5" borderId="10" xfId="0" applyFont="1" applyFill="1" applyBorder="1" applyAlignment="1" applyProtection="1">
      <alignment horizontal="center" vertical="center"/>
      <protection locked="0"/>
    </xf>
    <xf numFmtId="0" fontId="12" fillId="4" borderId="43" xfId="0" applyFont="1" applyFill="1" applyBorder="1" applyAlignment="1" applyProtection="1">
      <alignment horizontal="center" vertical="center"/>
      <protection locked="0"/>
    </xf>
    <xf numFmtId="0" fontId="5" fillId="8" borderId="10" xfId="0" applyFont="1" applyFill="1" applyBorder="1" applyAlignment="1">
      <alignment horizontal="center" vertical="center"/>
    </xf>
    <xf numFmtId="0" fontId="5" fillId="0" borderId="44" xfId="0" applyFont="1" applyBorder="1" applyAlignment="1">
      <alignment horizontal="center" vertical="center"/>
    </xf>
    <xf numFmtId="0" fontId="0" fillId="0" borderId="12" xfId="0" applyBorder="1" applyAlignment="1">
      <alignment horizontal="center" vertical="center"/>
    </xf>
    <xf numFmtId="0" fontId="17" fillId="0" borderId="41" xfId="0" applyFont="1" applyBorder="1">
      <alignment vertical="center"/>
    </xf>
    <xf numFmtId="0" fontId="17" fillId="0" borderId="45" xfId="0" applyFont="1" applyBorder="1">
      <alignment vertical="center"/>
    </xf>
    <xf numFmtId="0" fontId="7" fillId="8" borderId="8" xfId="0" applyFont="1" applyFill="1" applyBorder="1" applyAlignment="1">
      <alignment horizontal="center" vertical="center"/>
    </xf>
    <xf numFmtId="0" fontId="0" fillId="8" borderId="3" xfId="0" applyFill="1" applyBorder="1" applyAlignment="1">
      <alignment horizontal="center" vertical="center"/>
    </xf>
    <xf numFmtId="0" fontId="6" fillId="8" borderId="9" xfId="0" applyFont="1" applyFill="1" applyBorder="1" applyAlignment="1">
      <alignment horizontal="center" vertical="center"/>
    </xf>
    <xf numFmtId="0" fontId="17" fillId="0" borderId="37" xfId="0" applyFont="1" applyBorder="1">
      <alignment vertical="center"/>
    </xf>
    <xf numFmtId="0" fontId="0" fillId="4" borderId="46" xfId="0" applyFill="1" applyBorder="1" applyAlignment="1" applyProtection="1">
      <alignment vertical="center" shrinkToFit="1"/>
      <protection locked="0"/>
    </xf>
    <xf numFmtId="0" fontId="0" fillId="8" borderId="8" xfId="0" applyFill="1" applyBorder="1" applyAlignment="1">
      <alignment horizontal="center" vertical="center"/>
    </xf>
    <xf numFmtId="0" fontId="5" fillId="0" borderId="5" xfId="0" applyFont="1" applyBorder="1">
      <alignment vertical="center"/>
    </xf>
    <xf numFmtId="0" fontId="17" fillId="0" borderId="38" xfId="0" applyFont="1" applyBorder="1">
      <alignment vertical="center"/>
    </xf>
    <xf numFmtId="0" fontId="17" fillId="0" borderId="48" xfId="0" applyFont="1" applyBorder="1" applyAlignment="1">
      <alignment horizontal="center" vertical="center"/>
    </xf>
    <xf numFmtId="0" fontId="17" fillId="0" borderId="49" xfId="0" applyFont="1" applyBorder="1" applyAlignment="1">
      <alignment horizontal="center" vertical="center"/>
    </xf>
    <xf numFmtId="0" fontId="17" fillId="0" borderId="0" xfId="0" applyFont="1" applyAlignment="1">
      <alignment horizontal="center" vertical="center"/>
    </xf>
    <xf numFmtId="0" fontId="0" fillId="8" borderId="10" xfId="0" applyFill="1" applyBorder="1" applyAlignment="1">
      <alignment horizontal="center" vertical="center"/>
    </xf>
    <xf numFmtId="2" fontId="17" fillId="0" borderId="39" xfId="0" applyNumberFormat="1" applyFont="1" applyBorder="1" applyAlignment="1">
      <alignment horizontal="center" vertical="center"/>
    </xf>
    <xf numFmtId="177" fontId="17" fillId="0" borderId="14" xfId="0" applyNumberFormat="1" applyFont="1" applyBorder="1" applyAlignment="1">
      <alignment horizontal="center" vertical="center"/>
    </xf>
    <xf numFmtId="2" fontId="17" fillId="0" borderId="46" xfId="0" applyNumberFormat="1" applyFont="1" applyBorder="1" applyAlignment="1">
      <alignment horizontal="center" vertical="center"/>
    </xf>
    <xf numFmtId="0" fontId="0" fillId="4" borderId="40" xfId="0" applyFill="1" applyBorder="1" applyAlignment="1" applyProtection="1">
      <alignment vertical="center" shrinkToFit="1"/>
      <protection locked="0"/>
    </xf>
    <xf numFmtId="0" fontId="12" fillId="5" borderId="43" xfId="0" applyFont="1" applyFill="1" applyBorder="1" applyAlignment="1" applyProtection="1">
      <alignment horizontal="center" vertical="center"/>
      <protection locked="0"/>
    </xf>
    <xf numFmtId="0" fontId="0" fillId="5" borderId="9" xfId="0" applyFill="1" applyBorder="1" applyAlignment="1" applyProtection="1">
      <alignment horizontal="center" vertical="center"/>
      <protection locked="0"/>
    </xf>
    <xf numFmtId="0" fontId="0" fillId="5" borderId="12" xfId="0" applyFill="1" applyBorder="1" applyAlignment="1" applyProtection="1">
      <alignment horizontal="center" vertical="center"/>
      <protection locked="0"/>
    </xf>
    <xf numFmtId="0" fontId="17" fillId="0" borderId="3" xfId="0" applyFont="1" applyBorder="1" applyAlignment="1">
      <alignment horizontal="center" vertical="center"/>
    </xf>
    <xf numFmtId="2" fontId="17" fillId="0" borderId="40" xfId="0" applyNumberFormat="1" applyFont="1" applyBorder="1" applyAlignment="1">
      <alignment horizontal="center" vertical="center"/>
    </xf>
    <xf numFmtId="10" fontId="5" fillId="0" borderId="0" xfId="0" applyNumberFormat="1" applyFont="1" applyAlignment="1">
      <alignment horizontal="center" vertical="center" shrinkToFit="1"/>
    </xf>
    <xf numFmtId="0" fontId="4" fillId="0" borderId="51" xfId="0" applyFont="1" applyBorder="1" applyAlignment="1">
      <alignment horizontal="center" vertical="center"/>
    </xf>
    <xf numFmtId="0" fontId="0" fillId="0" borderId="7" xfId="0" applyBorder="1" applyAlignment="1">
      <alignment horizontal="center" vertical="center"/>
    </xf>
    <xf numFmtId="0" fontId="17" fillId="0" borderId="37" xfId="0" applyFont="1" applyBorder="1" applyAlignment="1">
      <alignment horizontal="center" vertical="center"/>
    </xf>
    <xf numFmtId="0" fontId="4" fillId="0" borderId="8" xfId="0" applyFont="1" applyBorder="1">
      <alignment vertical="center"/>
    </xf>
    <xf numFmtId="0" fontId="4" fillId="0" borderId="9" xfId="0" applyFont="1" applyBorder="1" applyAlignment="1">
      <alignment horizontal="center" vertical="center"/>
    </xf>
    <xf numFmtId="0" fontId="17" fillId="0" borderId="38" xfId="0" applyFont="1" applyBorder="1" applyAlignment="1">
      <alignment horizontal="center" vertical="center"/>
    </xf>
    <xf numFmtId="0" fontId="17" fillId="0" borderId="52" xfId="0" applyFont="1" applyBorder="1" applyAlignment="1">
      <alignment horizontal="center" vertical="center"/>
    </xf>
    <xf numFmtId="0" fontId="17" fillId="0" borderId="53" xfId="0" applyFont="1" applyBorder="1" applyAlignment="1">
      <alignment horizontal="center" vertical="center"/>
    </xf>
    <xf numFmtId="0" fontId="4" fillId="0" borderId="8" xfId="0" applyFont="1" applyBorder="1" applyAlignment="1">
      <alignment horizontal="center" vertical="center"/>
    </xf>
    <xf numFmtId="2" fontId="17" fillId="0" borderId="54" xfId="0" applyNumberFormat="1" applyFont="1" applyBorder="1" applyAlignment="1">
      <alignment horizontal="center" vertical="center"/>
    </xf>
    <xf numFmtId="0" fontId="18" fillId="0" borderId="13" xfId="0" applyFont="1" applyBorder="1" applyAlignment="1">
      <alignment horizontal="center" vertical="center"/>
    </xf>
    <xf numFmtId="0" fontId="17" fillId="0" borderId="50" xfId="0" applyFont="1" applyBorder="1" applyAlignment="1">
      <alignment horizontal="center" vertical="center"/>
    </xf>
    <xf numFmtId="0" fontId="18" fillId="0" borderId="3" xfId="0" applyFont="1" applyBorder="1" applyAlignment="1">
      <alignment horizontal="center" vertical="center"/>
    </xf>
    <xf numFmtId="0" fontId="17" fillId="0" borderId="9" xfId="0" applyFont="1" applyBorder="1" applyAlignment="1">
      <alignment horizontal="center" vertical="center"/>
    </xf>
    <xf numFmtId="0" fontId="7" fillId="0" borderId="8" xfId="0" applyFont="1" applyBorder="1" applyAlignment="1">
      <alignment horizontal="center" vertical="center"/>
    </xf>
    <xf numFmtId="0" fontId="6"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5" fillId="8" borderId="55" xfId="0" applyFont="1" applyFill="1" applyBorder="1" applyAlignment="1">
      <alignment horizontal="center" vertical="center"/>
    </xf>
    <xf numFmtId="0" fontId="6" fillId="7" borderId="9" xfId="0" applyFont="1" applyFill="1" applyBorder="1" applyAlignment="1" applyProtection="1">
      <alignment horizontal="center" vertical="center"/>
      <protection locked="0"/>
    </xf>
    <xf numFmtId="0" fontId="5" fillId="7" borderId="9" xfId="0" applyFont="1" applyFill="1" applyBorder="1" applyAlignment="1" applyProtection="1">
      <alignment horizontal="center" vertical="center"/>
      <protection locked="0"/>
    </xf>
    <xf numFmtId="0" fontId="6" fillId="7" borderId="12" xfId="0" applyFont="1" applyFill="1" applyBorder="1" applyAlignment="1" applyProtection="1">
      <alignment horizontal="center" vertical="center"/>
      <protection locked="0"/>
    </xf>
    <xf numFmtId="0" fontId="0" fillId="8" borderId="39" xfId="0" applyFill="1" applyBorder="1" applyAlignment="1">
      <alignment horizontal="center" vertical="center" shrinkToFit="1"/>
    </xf>
    <xf numFmtId="0" fontId="0" fillId="8" borderId="55" xfId="0" applyFill="1" applyBorder="1" applyAlignment="1">
      <alignment horizontal="center" vertical="center"/>
    </xf>
    <xf numFmtId="0" fontId="0" fillId="8" borderId="46" xfId="0" applyFill="1" applyBorder="1" applyAlignment="1">
      <alignment vertical="center" shrinkToFit="1"/>
    </xf>
    <xf numFmtId="178" fontId="15" fillId="0" borderId="37" xfId="0" applyNumberFormat="1" applyFont="1" applyBorder="1" applyAlignment="1">
      <alignment horizontal="center" vertical="center"/>
    </xf>
    <xf numFmtId="178" fontId="15" fillId="0" borderId="2" xfId="0" applyNumberFormat="1" applyFont="1" applyBorder="1" applyAlignment="1">
      <alignment horizontal="center" vertical="center"/>
    </xf>
    <xf numFmtId="0" fontId="5" fillId="4" borderId="9" xfId="0" applyFont="1" applyFill="1" applyBorder="1" applyAlignment="1" applyProtection="1">
      <alignment horizontal="center" vertical="center"/>
      <protection locked="0"/>
    </xf>
    <xf numFmtId="0" fontId="8" fillId="0" borderId="0" xfId="0" applyFont="1" applyAlignment="1">
      <alignment vertical="center" shrinkToFit="1"/>
    </xf>
    <xf numFmtId="0" fontId="12" fillId="0" borderId="0" xfId="0" applyFont="1" applyAlignment="1">
      <alignment horizontal="center" vertical="center"/>
    </xf>
    <xf numFmtId="0" fontId="12" fillId="0" borderId="0" xfId="0" applyFont="1" applyAlignment="1">
      <alignment horizontal="center" vertical="center" shrinkToFit="1"/>
    </xf>
    <xf numFmtId="0" fontId="8" fillId="0" borderId="7" xfId="0" applyFont="1" applyBorder="1" applyAlignment="1">
      <alignment horizontal="center" vertical="center" shrinkToFit="1"/>
    </xf>
    <xf numFmtId="0" fontId="12"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11" xfId="0" applyFont="1" applyBorder="1" applyAlignment="1">
      <alignment horizontal="center" vertical="center" shrinkToFit="1"/>
    </xf>
    <xf numFmtId="0" fontId="8" fillId="0" borderId="32" xfId="0" applyFont="1" applyBorder="1" applyAlignment="1">
      <alignment horizontal="center" vertical="center"/>
    </xf>
    <xf numFmtId="0" fontId="8" fillId="0" borderId="27" xfId="0" applyFont="1" applyBorder="1" applyAlignment="1">
      <alignment horizontal="center" vertical="center"/>
    </xf>
    <xf numFmtId="0" fontId="8" fillId="0" borderId="33" xfId="0" applyFont="1" applyBorder="1" applyAlignment="1">
      <alignment horizontal="center" vertical="center"/>
    </xf>
    <xf numFmtId="0" fontId="0" fillId="0" borderId="31" xfId="0" applyBorder="1" applyAlignment="1">
      <alignment horizontal="center" vertical="center"/>
    </xf>
    <xf numFmtId="0" fontId="0" fillId="0" borderId="15" xfId="0" applyBorder="1" applyAlignment="1">
      <alignment horizontal="center" vertical="center"/>
    </xf>
    <xf numFmtId="0" fontId="0" fillId="0" borderId="4" xfId="0" applyBorder="1" applyAlignment="1">
      <alignment horizontal="center" vertical="center"/>
    </xf>
    <xf numFmtId="0" fontId="0" fillId="0" borderId="30" xfId="0" applyBorder="1" applyAlignment="1">
      <alignment horizontal="center" vertical="center"/>
    </xf>
    <xf numFmtId="0" fontId="8" fillId="3" borderId="32" xfId="0" applyFont="1" applyFill="1" applyBorder="1" applyAlignment="1">
      <alignment horizontal="center" vertical="center"/>
    </xf>
    <xf numFmtId="0" fontId="8" fillId="3" borderId="33" xfId="0" applyFont="1" applyFill="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19" xfId="0" applyFont="1" applyBorder="1" applyAlignment="1">
      <alignment horizontal="center" vertical="center"/>
    </xf>
    <xf numFmtId="0" fontId="8" fillId="6" borderId="32" xfId="0" applyFont="1" applyFill="1" applyBorder="1" applyAlignment="1">
      <alignment horizontal="center" vertical="center"/>
    </xf>
    <xf numFmtId="0" fontId="8" fillId="6" borderId="27" xfId="0" applyFont="1" applyFill="1" applyBorder="1" applyAlignment="1">
      <alignment horizontal="center" vertical="center"/>
    </xf>
    <xf numFmtId="0" fontId="8" fillId="6" borderId="33" xfId="0" applyFont="1" applyFill="1" applyBorder="1" applyAlignment="1">
      <alignment horizontal="center" vertical="center"/>
    </xf>
    <xf numFmtId="0" fontId="0" fillId="6" borderId="4" xfId="0" applyFill="1" applyBorder="1" applyAlignment="1">
      <alignment horizontal="center" vertical="center"/>
    </xf>
    <xf numFmtId="0" fontId="0" fillId="6" borderId="30" xfId="0" applyFill="1" applyBorder="1" applyAlignment="1">
      <alignment horizontal="center" vertical="center"/>
    </xf>
    <xf numFmtId="0" fontId="0" fillId="6" borderId="31" xfId="0" applyFill="1" applyBorder="1" applyAlignment="1">
      <alignment horizontal="center" vertical="center"/>
    </xf>
    <xf numFmtId="0" fontId="0" fillId="6" borderId="15" xfId="0" applyFill="1" applyBorder="1" applyAlignment="1">
      <alignment horizontal="center" vertical="center"/>
    </xf>
    <xf numFmtId="0" fontId="0" fillId="0" borderId="0" xfId="0" applyAlignment="1">
      <alignment horizontal="left"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8" fillId="3" borderId="28" xfId="0" applyFont="1" applyFill="1" applyBorder="1" applyAlignment="1">
      <alignment horizontal="center" vertical="center"/>
    </xf>
    <xf numFmtId="0" fontId="4" fillId="0" borderId="4" xfId="0" applyFont="1" applyBorder="1" applyAlignment="1">
      <alignment horizontal="center" vertical="center"/>
    </xf>
    <xf numFmtId="0" fontId="4" fillId="0" borderId="22" xfId="0" applyFont="1" applyBorder="1" applyAlignment="1">
      <alignment horizontal="center" vertical="center"/>
    </xf>
    <xf numFmtId="0" fontId="4" fillId="0" borderId="15" xfId="0" applyFont="1" applyBorder="1" applyAlignment="1">
      <alignment horizontal="center" vertical="center"/>
    </xf>
    <xf numFmtId="0" fontId="5" fillId="0" borderId="4" xfId="0" applyFont="1" applyBorder="1" applyAlignment="1">
      <alignment horizontal="center" vertical="center"/>
    </xf>
    <xf numFmtId="0" fontId="5" fillId="0" borderId="15" xfId="0" applyFont="1" applyBorder="1" applyAlignment="1">
      <alignment horizontal="center" vertical="center"/>
    </xf>
    <xf numFmtId="0" fontId="8" fillId="3" borderId="7" xfId="0" applyFont="1" applyFill="1" applyBorder="1" applyAlignment="1">
      <alignment horizontal="center" vertical="center" wrapText="1"/>
    </xf>
    <xf numFmtId="0" fontId="8" fillId="3" borderId="9" xfId="0" applyFont="1" applyFill="1" applyBorder="1" applyAlignment="1">
      <alignment horizontal="center" vertical="center"/>
    </xf>
    <xf numFmtId="0" fontId="0" fillId="0" borderId="3" xfId="0" applyBorder="1" applyAlignment="1">
      <alignment horizontal="center" vertic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0" borderId="6" xfId="0" applyFont="1" applyBorder="1" applyAlignment="1">
      <alignment horizontal="center" vertical="center" shrinkToFit="1"/>
    </xf>
    <xf numFmtId="0" fontId="14" fillId="0" borderId="7"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5" fillId="6" borderId="3" xfId="0" applyFont="1" applyFill="1" applyBorder="1" applyAlignment="1">
      <alignment horizontal="center" vertical="center"/>
    </xf>
    <xf numFmtId="0" fontId="5" fillId="6" borderId="9" xfId="0" applyFont="1" applyFill="1" applyBorder="1" applyAlignment="1">
      <alignment horizontal="center" vertical="center"/>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6" borderId="31" xfId="0" applyFont="1" applyFill="1" applyBorder="1" applyAlignment="1">
      <alignment horizontal="center" vertical="center"/>
    </xf>
    <xf numFmtId="0" fontId="5" fillId="6" borderId="15" xfId="0" applyFont="1" applyFill="1" applyBorder="1" applyAlignment="1">
      <alignment horizontal="center" vertical="center"/>
    </xf>
    <xf numFmtId="0" fontId="5" fillId="2" borderId="6"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0" fontId="8" fillId="2" borderId="7"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6" borderId="5"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7" xfId="0" applyFont="1" applyFill="1" applyBorder="1" applyAlignment="1">
      <alignment horizontal="center" vertical="center"/>
    </xf>
    <xf numFmtId="0" fontId="8" fillId="8" borderId="45" xfId="0" applyFont="1" applyFill="1" applyBorder="1" applyAlignment="1">
      <alignment horizontal="center" vertical="center"/>
    </xf>
    <xf numFmtId="0" fontId="8" fillId="8" borderId="36" xfId="0" applyFont="1" applyFill="1" applyBorder="1" applyAlignment="1">
      <alignment horizontal="center" vertical="center"/>
    </xf>
    <xf numFmtId="0" fontId="8" fillId="8" borderId="41" xfId="0" applyFont="1" applyFill="1" applyBorder="1" applyAlignment="1">
      <alignment horizontal="center" vertical="center"/>
    </xf>
    <xf numFmtId="0" fontId="8" fillId="8" borderId="6" xfId="0" applyFont="1" applyFill="1" applyBorder="1" applyAlignment="1">
      <alignment horizontal="center" vertical="center" shrinkToFit="1"/>
    </xf>
    <xf numFmtId="0" fontId="8" fillId="8" borderId="26" xfId="0" applyFont="1" applyFill="1" applyBorder="1" applyAlignment="1">
      <alignment horizontal="center" vertical="center" shrinkToFit="1"/>
    </xf>
    <xf numFmtId="0" fontId="8" fillId="8" borderId="7" xfId="0" applyFont="1" applyFill="1" applyBorder="1" applyAlignment="1">
      <alignment horizontal="center" vertical="center" wrapText="1"/>
    </xf>
    <xf numFmtId="0" fontId="8" fillId="8" borderId="9" xfId="0" applyFont="1" applyFill="1" applyBorder="1" applyAlignment="1">
      <alignment horizontal="center" vertical="center" wrapText="1"/>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8" fillId="0" borderId="3" xfId="0" applyFont="1" applyBorder="1" applyAlignment="1">
      <alignment horizontal="center" vertical="center" wrapText="1"/>
    </xf>
    <xf numFmtId="0" fontId="19" fillId="8" borderId="56" xfId="0" applyFont="1" applyFill="1" applyBorder="1" applyAlignment="1">
      <alignment horizontal="center" vertical="center" wrapText="1" shrinkToFit="1"/>
    </xf>
    <xf numFmtId="0" fontId="20" fillId="8" borderId="54" xfId="0" applyFont="1" applyFill="1" applyBorder="1" applyAlignment="1">
      <alignment horizontal="center" vertical="center" shrinkToFit="1"/>
    </xf>
    <xf numFmtId="0" fontId="8" fillId="8" borderId="6" xfId="0" applyFont="1" applyFill="1" applyBorder="1" applyAlignment="1">
      <alignment horizontal="center" vertical="center"/>
    </xf>
    <xf numFmtId="0" fontId="8" fillId="8" borderId="7" xfId="0" applyFont="1" applyFill="1" applyBorder="1" applyAlignment="1">
      <alignment horizontal="center" vertical="center"/>
    </xf>
    <xf numFmtId="0" fontId="5" fillId="0" borderId="47" xfId="0" applyFont="1" applyBorder="1" applyAlignment="1">
      <alignment horizontal="center" vertical="center" wrapText="1"/>
    </xf>
    <xf numFmtId="0" fontId="5" fillId="0" borderId="50" xfId="0" applyFont="1" applyBorder="1" applyAlignment="1">
      <alignment horizontal="center" vertical="center" wrapText="1"/>
    </xf>
    <xf numFmtId="0" fontId="8" fillId="8" borderId="26" xfId="0" applyFont="1" applyFill="1" applyBorder="1" applyAlignment="1">
      <alignment horizontal="center" vertical="center"/>
    </xf>
    <xf numFmtId="0" fontId="8" fillId="8" borderId="27" xfId="0" applyFont="1" applyFill="1" applyBorder="1" applyAlignment="1">
      <alignment horizontal="center" vertical="center"/>
    </xf>
    <xf numFmtId="0" fontId="8" fillId="8" borderId="28" xfId="0" applyFont="1" applyFill="1" applyBorder="1" applyAlignment="1">
      <alignment horizontal="center" vertical="center"/>
    </xf>
    <xf numFmtId="0" fontId="8" fillId="8" borderId="9" xfId="0" applyFont="1" applyFill="1" applyBorder="1" applyAlignment="1">
      <alignment horizontal="center" vertical="center"/>
    </xf>
    <xf numFmtId="0" fontId="0" fillId="8" borderId="57" xfId="0" applyFill="1" applyBorder="1" applyAlignment="1">
      <alignment horizontal="center" vertical="center"/>
    </xf>
    <xf numFmtId="0" fontId="0" fillId="8" borderId="58" xfId="0" applyFill="1" applyBorder="1" applyAlignment="1">
      <alignment horizontal="center" vertical="center"/>
    </xf>
    <xf numFmtId="0" fontId="8" fillId="8" borderId="47" xfId="0" applyFont="1" applyFill="1" applyBorder="1" applyAlignment="1">
      <alignment horizontal="center" vertical="center" wrapText="1"/>
    </xf>
    <xf numFmtId="0" fontId="8" fillId="8" borderId="50" xfId="0" applyFont="1" applyFill="1" applyBorder="1" applyAlignment="1">
      <alignment horizontal="center" vertical="center" wrapText="1"/>
    </xf>
    <xf numFmtId="0" fontId="17" fillId="0" borderId="41" xfId="0" applyFont="1" applyBorder="1" applyAlignment="1">
      <alignment horizontal="center" vertical="center"/>
    </xf>
    <xf numFmtId="0" fontId="17" fillId="0" borderId="45" xfId="0" applyFont="1" applyBorder="1" applyAlignment="1">
      <alignment horizontal="center" vertical="center"/>
    </xf>
    <xf numFmtId="0" fontId="17" fillId="0" borderId="36" xfId="0" applyFont="1" applyBorder="1" applyAlignment="1">
      <alignment horizontal="center" vertical="center"/>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5" fillId="0" borderId="5" xfId="0" applyFont="1" applyBorder="1" applyAlignment="1">
      <alignment horizontal="center" vertical="center"/>
    </xf>
    <xf numFmtId="0" fontId="0" fillId="0" borderId="32" xfId="0" applyBorder="1" applyAlignment="1">
      <alignment horizontal="center" vertical="center"/>
    </xf>
    <xf numFmtId="0" fontId="0" fillId="0" borderId="27" xfId="0" applyBorder="1" applyAlignment="1">
      <alignment horizontal="center" vertical="center"/>
    </xf>
    <xf numFmtId="0" fontId="0" fillId="0" borderId="33" xfId="0"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CCFF"/>
      <color rgb="FFCCFFFF"/>
      <color rgb="FFCCFFCC"/>
      <color rgb="FFFFCC99"/>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489ED-AE60-4014-A8AC-2333C66E8D39}">
  <sheetPr>
    <tabColor rgb="FFFFCCFF"/>
  </sheetPr>
  <dimension ref="A1:AG67"/>
  <sheetViews>
    <sheetView workbookViewId="0">
      <selection activeCell="C11" sqref="C11"/>
    </sheetView>
  </sheetViews>
  <sheetFormatPr defaultRowHeight="18.75" x14ac:dyDescent="0.4"/>
  <cols>
    <col min="1" max="1" width="9.875" customWidth="1"/>
    <col min="2" max="6" width="10.125" customWidth="1"/>
    <col min="7" max="7" width="1.375" customWidth="1"/>
    <col min="8" max="11" width="10.125" customWidth="1"/>
    <col min="12" max="12" width="1.375" customWidth="1"/>
    <col min="13" max="13" width="5.625" customWidth="1"/>
    <col min="18" max="18" width="9" hidden="1" customWidth="1"/>
    <col min="19" max="19" width="13.375" hidden="1" customWidth="1"/>
    <col min="20" max="23" width="9" hidden="1" customWidth="1"/>
    <col min="24" max="24" width="1.625" hidden="1" customWidth="1"/>
    <col min="25" max="28" width="9" hidden="1" customWidth="1"/>
    <col min="29" max="29" width="1.625" hidden="1" customWidth="1"/>
    <col min="30" max="33" width="9" hidden="1" customWidth="1"/>
  </cols>
  <sheetData>
    <row r="1" spans="1:33" ht="33" x14ac:dyDescent="0.4">
      <c r="B1" s="48" t="s">
        <v>94</v>
      </c>
    </row>
    <row r="2" spans="1:33" ht="18.75" customHeight="1" x14ac:dyDescent="0.4">
      <c r="B2" s="48"/>
      <c r="I2" t="s">
        <v>114</v>
      </c>
    </row>
    <row r="3" spans="1:33" ht="18.75" customHeight="1" x14ac:dyDescent="0.4">
      <c r="A3" t="s">
        <v>56</v>
      </c>
      <c r="B3" s="48"/>
    </row>
    <row r="4" spans="1:33" ht="18" customHeight="1" x14ac:dyDescent="0.4">
      <c r="A4" s="65" t="s">
        <v>91</v>
      </c>
    </row>
    <row r="5" spans="1:33" ht="19.5" customHeight="1" thickBot="1" x14ac:dyDescent="0.45">
      <c r="A5" s="49"/>
      <c r="B5" s="35" t="s">
        <v>85</v>
      </c>
      <c r="C5" s="20" t="s">
        <v>86</v>
      </c>
      <c r="D5" s="20" t="s">
        <v>87</v>
      </c>
      <c r="F5" t="s">
        <v>33</v>
      </c>
      <c r="H5" s="20" t="s">
        <v>90</v>
      </c>
      <c r="I5" t="s">
        <v>89</v>
      </c>
      <c r="W5" t="s">
        <v>33</v>
      </c>
      <c r="AA5" s="39" t="str">
        <f>IF(OR(H6="",R7=0),"",R7/H6/0.5)</f>
        <v/>
      </c>
    </row>
    <row r="6" spans="1:33" ht="24.95" customHeight="1" thickBot="1" x14ac:dyDescent="0.45">
      <c r="B6" s="35"/>
      <c r="C6" s="80"/>
      <c r="D6" s="80"/>
      <c r="E6" t="s">
        <v>35</v>
      </c>
      <c r="F6" s="139" t="str">
        <f>W6</f>
        <v/>
      </c>
      <c r="H6" s="141" t="str">
        <f>IF(OR(C6=0,C6=""),"",C6)</f>
        <v/>
      </c>
      <c r="I6" s="229" t="str">
        <f>AA5</f>
        <v/>
      </c>
      <c r="J6" s="65" t="s">
        <v>79</v>
      </c>
      <c r="K6" s="260" t="s">
        <v>38</v>
      </c>
      <c r="L6" s="260"/>
      <c r="S6" s="2" t="str">
        <f>IF(OR(C6="",D6=""),"",IF(OR(C6=0,D6=0),"",C6*D6))</f>
        <v/>
      </c>
      <c r="W6" s="36" t="str">
        <f>IF(S6="","",R7/S6)</f>
        <v/>
      </c>
      <c r="AA6" s="40" t="str">
        <f>IF(OR(H7="",R7=0),"",R7/H7/0.3)</f>
        <v/>
      </c>
    </row>
    <row r="7" spans="1:33" ht="24.95" customHeight="1" thickBot="1" x14ac:dyDescent="0.45">
      <c r="H7" s="141" t="str">
        <f>IF(OR(C6=0,C6=""),"",C6)</f>
        <v/>
      </c>
      <c r="I7" s="230" t="str">
        <f>AA6</f>
        <v/>
      </c>
      <c r="J7" s="81" t="s">
        <v>79</v>
      </c>
      <c r="K7" s="260" t="s">
        <v>37</v>
      </c>
      <c r="L7" s="260"/>
      <c r="R7">
        <f>R8+R24</f>
        <v>0</v>
      </c>
    </row>
    <row r="8" spans="1:33" ht="19.5" thickBot="1" x14ac:dyDescent="0.45">
      <c r="A8" t="s">
        <v>92</v>
      </c>
      <c r="R8">
        <f>SUM(S8:AG8)</f>
        <v>0</v>
      </c>
      <c r="S8">
        <f>SUMPRODUCT(S11:S23,C11:C23)</f>
        <v>0</v>
      </c>
      <c r="T8">
        <f>SUMPRODUCT(T11:T23,D11:D23)</f>
        <v>0</v>
      </c>
      <c r="U8">
        <f>SUMPRODUCT(U11:U23,E11:E23)</f>
        <v>0</v>
      </c>
      <c r="V8">
        <f>SUMPRODUCT(F14:F23,V14:V23)</f>
        <v>0</v>
      </c>
      <c r="Z8">
        <f>SUMPRODUCT(Z11:Z17,I11:I17)</f>
        <v>0</v>
      </c>
      <c r="AA8">
        <f>SUMPRODUCT(AA11:AA17,J11:J17)</f>
        <v>0</v>
      </c>
      <c r="AB8">
        <f>SUMPRODUCT(K11:K20,AB11:AB20)</f>
        <v>0</v>
      </c>
      <c r="AD8">
        <f>SUMPRODUCT(AD11:AD24,AF11:AF24)</f>
        <v>0</v>
      </c>
    </row>
    <row r="9" spans="1:33" ht="15" customHeight="1" thickTop="1" thickBot="1" x14ac:dyDescent="0.45">
      <c r="B9" s="28"/>
      <c r="C9" s="261" t="s">
        <v>39</v>
      </c>
      <c r="D9" s="262"/>
      <c r="E9" s="263"/>
      <c r="F9" s="269" t="s">
        <v>40</v>
      </c>
      <c r="G9" s="20"/>
      <c r="H9" s="28"/>
      <c r="I9" s="261" t="s">
        <v>30</v>
      </c>
      <c r="J9" s="262"/>
      <c r="K9" s="249"/>
      <c r="L9" s="20"/>
      <c r="M9" s="253" t="s">
        <v>41</v>
      </c>
      <c r="N9" s="254"/>
      <c r="O9" s="254"/>
      <c r="P9" s="255"/>
      <c r="R9" s="250" t="s">
        <v>0</v>
      </c>
      <c r="S9" s="251"/>
      <c r="T9" s="251"/>
      <c r="U9" s="252"/>
      <c r="V9" s="66"/>
      <c r="W9" s="3"/>
      <c r="X9" s="3"/>
      <c r="AD9" s="241" t="s">
        <v>41</v>
      </c>
      <c r="AE9" s="242"/>
      <c r="AF9" s="242"/>
      <c r="AG9" s="243"/>
    </row>
    <row r="10" spans="1:33" ht="15" customHeight="1" thickTop="1" thickBot="1" x14ac:dyDescent="0.45">
      <c r="B10" s="29" t="s">
        <v>55</v>
      </c>
      <c r="C10" s="32" t="s">
        <v>26</v>
      </c>
      <c r="D10" s="32" t="s">
        <v>27</v>
      </c>
      <c r="E10" s="32" t="s">
        <v>28</v>
      </c>
      <c r="F10" s="270"/>
      <c r="G10" s="20"/>
      <c r="H10" s="29" t="s">
        <v>54</v>
      </c>
      <c r="I10" s="32" t="s">
        <v>16</v>
      </c>
      <c r="J10" s="32" t="s">
        <v>17</v>
      </c>
      <c r="K10" s="33" t="s">
        <v>18</v>
      </c>
      <c r="L10" s="20"/>
      <c r="M10" s="258" t="s">
        <v>42</v>
      </c>
      <c r="N10" s="259"/>
      <c r="O10" s="256" t="s">
        <v>43</v>
      </c>
      <c r="P10" s="257"/>
      <c r="R10" s="4" t="s">
        <v>2</v>
      </c>
      <c r="S10" s="5" t="s">
        <v>3</v>
      </c>
      <c r="T10" s="6" t="s">
        <v>4</v>
      </c>
      <c r="U10" s="6" t="s">
        <v>5</v>
      </c>
      <c r="V10" s="3" t="s">
        <v>12</v>
      </c>
      <c r="X10" s="3"/>
      <c r="Z10" t="s">
        <v>13</v>
      </c>
      <c r="AA10" t="s">
        <v>14</v>
      </c>
      <c r="AB10" t="s">
        <v>15</v>
      </c>
      <c r="AD10" s="244"/>
      <c r="AE10" s="245"/>
      <c r="AF10" s="246" t="s">
        <v>43</v>
      </c>
      <c r="AG10" s="247"/>
    </row>
    <row r="11" spans="1:33" ht="15" customHeight="1" thickTop="1" x14ac:dyDescent="0.4">
      <c r="B11" s="30">
        <v>2</v>
      </c>
      <c r="C11" s="50"/>
      <c r="D11" s="51"/>
      <c r="E11" s="50"/>
      <c r="F11" s="37" t="s">
        <v>34</v>
      </c>
      <c r="G11" s="20"/>
      <c r="H11" s="30">
        <v>14</v>
      </c>
      <c r="I11" s="54"/>
      <c r="J11" s="55"/>
      <c r="K11" s="56"/>
      <c r="L11" s="18"/>
      <c r="M11" s="60"/>
      <c r="N11" s="41" t="s">
        <v>35</v>
      </c>
      <c r="O11" s="145"/>
      <c r="P11" s="42" t="s">
        <v>44</v>
      </c>
      <c r="R11" s="8">
        <v>2</v>
      </c>
      <c r="S11" s="12">
        <f>S39*S39*PI()/4</f>
        <v>33.183072403542191</v>
      </c>
      <c r="T11" s="10">
        <f>T39*T39*PI()/4</f>
        <v>78.539816339744831</v>
      </c>
      <c r="U11" s="10">
        <f>U39*U39*PI()/4</f>
        <v>86.59014751456867</v>
      </c>
      <c r="V11" s="19"/>
      <c r="X11" s="3"/>
      <c r="Y11">
        <v>14</v>
      </c>
      <c r="Z11" s="9">
        <f t="shared" ref="Z11:AB17" si="0">Z38*Z38*PI()/4</f>
        <v>283.5287369864788</v>
      </c>
      <c r="AA11" s="9">
        <f t="shared" si="0"/>
        <v>363.05030103047045</v>
      </c>
      <c r="AB11" s="9">
        <f t="shared" si="0"/>
        <v>254.46900494077323</v>
      </c>
      <c r="AD11" s="45">
        <f t="shared" ref="AD11:AD23" si="1">PI()*M11^2/4</f>
        <v>0</v>
      </c>
      <c r="AE11" s="41" t="s">
        <v>35</v>
      </c>
      <c r="AF11" s="1">
        <f t="shared" ref="AF11:AF23" si="2">O11</f>
        <v>0</v>
      </c>
      <c r="AG11" s="42" t="s">
        <v>44</v>
      </c>
    </row>
    <row r="12" spans="1:33" ht="15" customHeight="1" x14ac:dyDescent="0.4">
      <c r="B12" s="30">
        <v>3.5</v>
      </c>
      <c r="C12" s="50"/>
      <c r="D12" s="51"/>
      <c r="E12" s="50"/>
      <c r="F12" s="37" t="s">
        <v>34</v>
      </c>
      <c r="G12" s="20"/>
      <c r="H12" s="30">
        <v>16</v>
      </c>
      <c r="I12" s="54"/>
      <c r="J12" s="55"/>
      <c r="K12" s="56"/>
      <c r="L12" s="18"/>
      <c r="M12" s="60"/>
      <c r="N12" s="41" t="s">
        <v>35</v>
      </c>
      <c r="O12" s="145"/>
      <c r="P12" s="42" t="s">
        <v>44</v>
      </c>
      <c r="R12" s="11">
        <v>3.5</v>
      </c>
      <c r="S12" s="12">
        <f t="shared" ref="S12" si="3">S40*S40*PI()/4</f>
        <v>38.484510006474963</v>
      </c>
      <c r="T12" s="13">
        <f t="shared" ref="T12:U23" si="4">T40*T40*PI()/4</f>
        <v>95.033177771091246</v>
      </c>
      <c r="U12" s="13">
        <f t="shared" si="4"/>
        <v>113.09733552923255</v>
      </c>
      <c r="V12" s="19"/>
      <c r="X12" s="3"/>
      <c r="Y12">
        <v>16</v>
      </c>
      <c r="Z12" s="9">
        <f t="shared" si="0"/>
        <v>346.36059005827468</v>
      </c>
      <c r="AA12" s="9">
        <f t="shared" si="0"/>
        <v>415.47562843725012</v>
      </c>
      <c r="AB12" s="9">
        <f t="shared" si="0"/>
        <v>380.13271108436498</v>
      </c>
      <c r="AD12" s="45">
        <f t="shared" si="1"/>
        <v>0</v>
      </c>
      <c r="AE12" s="41" t="s">
        <v>35</v>
      </c>
      <c r="AF12" s="1">
        <f t="shared" si="2"/>
        <v>0</v>
      </c>
      <c r="AG12" s="42" t="s">
        <v>44</v>
      </c>
    </row>
    <row r="13" spans="1:33" ht="15" customHeight="1" x14ac:dyDescent="0.4">
      <c r="B13" s="30">
        <v>5.5</v>
      </c>
      <c r="C13" s="50"/>
      <c r="D13" s="51"/>
      <c r="E13" s="50"/>
      <c r="F13" s="37" t="s">
        <v>34</v>
      </c>
      <c r="G13" s="20"/>
      <c r="H13" s="30">
        <v>22</v>
      </c>
      <c r="I13" s="54"/>
      <c r="J13" s="55"/>
      <c r="K13" s="56"/>
      <c r="L13" s="18"/>
      <c r="M13" s="60"/>
      <c r="N13" s="41" t="s">
        <v>35</v>
      </c>
      <c r="O13" s="145"/>
      <c r="P13" s="42" t="s">
        <v>44</v>
      </c>
      <c r="R13" s="11">
        <v>5.5</v>
      </c>
      <c r="S13" s="12">
        <f t="shared" ref="S13:S23" si="5">S41*S41*PI()/4</f>
        <v>50.26548245743669</v>
      </c>
      <c r="T13" s="13">
        <f t="shared" si="4"/>
        <v>143.13881527918494</v>
      </c>
      <c r="U13" s="13">
        <f t="shared" si="4"/>
        <v>165.1299638543135</v>
      </c>
      <c r="V13" s="19"/>
      <c r="X13" s="3"/>
      <c r="Y13">
        <v>22</v>
      </c>
      <c r="Z13" s="9">
        <f t="shared" si="0"/>
        <v>593.95736106932031</v>
      </c>
      <c r="AA13" s="9">
        <f t="shared" si="0"/>
        <v>730.61664150047625</v>
      </c>
      <c r="AB13" s="9">
        <f t="shared" si="0"/>
        <v>530.92915845667505</v>
      </c>
      <c r="AD13" s="45">
        <f t="shared" si="1"/>
        <v>0</v>
      </c>
      <c r="AE13" s="41" t="s">
        <v>35</v>
      </c>
      <c r="AF13" s="1">
        <f t="shared" si="2"/>
        <v>0</v>
      </c>
      <c r="AG13" s="42" t="s">
        <v>44</v>
      </c>
    </row>
    <row r="14" spans="1:33" ht="15" customHeight="1" x14ac:dyDescent="0.4">
      <c r="B14" s="30">
        <v>8</v>
      </c>
      <c r="C14" s="50"/>
      <c r="D14" s="51"/>
      <c r="E14" s="50"/>
      <c r="F14" s="58"/>
      <c r="G14" s="20"/>
      <c r="H14" s="30">
        <v>28</v>
      </c>
      <c r="I14" s="54"/>
      <c r="J14" s="55"/>
      <c r="K14" s="56"/>
      <c r="L14" s="18"/>
      <c r="M14" s="60"/>
      <c r="N14" s="41" t="s">
        <v>35</v>
      </c>
      <c r="O14" s="145"/>
      <c r="P14" s="42" t="s">
        <v>44</v>
      </c>
      <c r="R14" s="11">
        <v>8</v>
      </c>
      <c r="S14" s="12">
        <f t="shared" si="5"/>
        <v>58.088048164875268</v>
      </c>
      <c r="T14" s="13">
        <f t="shared" si="4"/>
        <v>176.71458676442586</v>
      </c>
      <c r="U14" s="13">
        <f t="shared" si="4"/>
        <v>201.06192982974676</v>
      </c>
      <c r="V14" s="13">
        <f t="shared" ref="V14:V23" si="6">3*W42*W42*PI()/4</f>
        <v>174.26414449462581</v>
      </c>
      <c r="X14" s="3"/>
      <c r="Y14">
        <v>28</v>
      </c>
      <c r="Z14" s="9">
        <f t="shared" si="0"/>
        <v>907.9202768874502</v>
      </c>
      <c r="AA14" s="9">
        <f t="shared" si="0"/>
        <v>1046.3467031862506</v>
      </c>
      <c r="AB14" s="9">
        <f t="shared" si="0"/>
        <v>907.9202768874502</v>
      </c>
      <c r="AD14" s="45">
        <f t="shared" si="1"/>
        <v>0</v>
      </c>
      <c r="AE14" s="41" t="s">
        <v>35</v>
      </c>
      <c r="AF14" s="1">
        <f t="shared" si="2"/>
        <v>0</v>
      </c>
      <c r="AG14" s="42" t="s">
        <v>44</v>
      </c>
    </row>
    <row r="15" spans="1:33" ht="15" customHeight="1" x14ac:dyDescent="0.4">
      <c r="B15" s="30">
        <v>14</v>
      </c>
      <c r="C15" s="50"/>
      <c r="D15" s="51"/>
      <c r="E15" s="50"/>
      <c r="F15" s="58"/>
      <c r="G15" s="20"/>
      <c r="H15" s="30">
        <v>36</v>
      </c>
      <c r="I15" s="54"/>
      <c r="J15" s="55"/>
      <c r="K15" s="56"/>
      <c r="L15" s="18"/>
      <c r="M15" s="60"/>
      <c r="N15" s="41" t="s">
        <v>35</v>
      </c>
      <c r="O15" s="145"/>
      <c r="P15" s="42" t="s">
        <v>44</v>
      </c>
      <c r="R15" s="11">
        <v>14</v>
      </c>
      <c r="S15" s="12">
        <f t="shared" si="5"/>
        <v>69.397781717798537</v>
      </c>
      <c r="T15" s="13">
        <f t="shared" si="4"/>
        <v>213.8246499849553</v>
      </c>
      <c r="U15" s="13">
        <f t="shared" si="4"/>
        <v>240.52818754046854</v>
      </c>
      <c r="V15" s="13">
        <f t="shared" si="6"/>
        <v>208.19334515339563</v>
      </c>
      <c r="X15" s="3"/>
      <c r="Y15">
        <v>36</v>
      </c>
      <c r="Z15" s="9">
        <f t="shared" si="0"/>
        <v>1385.4423602330987</v>
      </c>
      <c r="AA15" s="9">
        <f t="shared" si="0"/>
        <v>1625.9705477735672</v>
      </c>
      <c r="AB15" s="9">
        <f t="shared" si="0"/>
        <v>1385.4423602330987</v>
      </c>
      <c r="AD15" s="45">
        <f t="shared" si="1"/>
        <v>0</v>
      </c>
      <c r="AE15" s="41" t="s">
        <v>35</v>
      </c>
      <c r="AF15" s="1">
        <f t="shared" si="2"/>
        <v>0</v>
      </c>
      <c r="AG15" s="42" t="s">
        <v>44</v>
      </c>
    </row>
    <row r="16" spans="1:33" ht="15" customHeight="1" x14ac:dyDescent="0.4">
      <c r="B16" s="30">
        <v>22</v>
      </c>
      <c r="C16" s="50"/>
      <c r="D16" s="51"/>
      <c r="E16" s="50"/>
      <c r="F16" s="58"/>
      <c r="G16" s="20"/>
      <c r="H16" s="30">
        <v>42</v>
      </c>
      <c r="I16" s="54"/>
      <c r="J16" s="55"/>
      <c r="K16" s="56"/>
      <c r="L16" s="18"/>
      <c r="M16" s="60"/>
      <c r="N16" s="41" t="s">
        <v>35</v>
      </c>
      <c r="O16" s="145"/>
      <c r="P16" s="42" t="s">
        <v>44</v>
      </c>
      <c r="R16" s="11">
        <v>22</v>
      </c>
      <c r="S16" s="12">
        <f t="shared" si="5"/>
        <v>95.033177771091246</v>
      </c>
      <c r="T16" s="13">
        <f t="shared" si="4"/>
        <v>298.64765163187968</v>
      </c>
      <c r="U16" s="13">
        <f t="shared" si="4"/>
        <v>346.36059005827468</v>
      </c>
      <c r="V16" s="13">
        <f t="shared" si="6"/>
        <v>285.09953331327375</v>
      </c>
      <c r="X16" s="3"/>
      <c r="Y16">
        <v>42</v>
      </c>
      <c r="Z16" s="9">
        <f t="shared" si="0"/>
        <v>1809.5573684677208</v>
      </c>
      <c r="AA16" s="9">
        <f t="shared" si="0"/>
        <v>2123.7166338267002</v>
      </c>
      <c r="AB16" s="9">
        <f t="shared" si="0"/>
        <v>1809.5573684677208</v>
      </c>
      <c r="AD16" s="45">
        <f t="shared" si="1"/>
        <v>0</v>
      </c>
      <c r="AE16" s="41" t="s">
        <v>35</v>
      </c>
      <c r="AF16" s="1">
        <f t="shared" si="2"/>
        <v>0</v>
      </c>
      <c r="AG16" s="42" t="s">
        <v>44</v>
      </c>
    </row>
    <row r="17" spans="2:33" ht="15" customHeight="1" x14ac:dyDescent="0.4">
      <c r="B17" s="30">
        <v>38</v>
      </c>
      <c r="C17" s="50"/>
      <c r="D17" s="51"/>
      <c r="E17" s="50"/>
      <c r="F17" s="58"/>
      <c r="G17" s="20"/>
      <c r="H17" s="30">
        <v>54</v>
      </c>
      <c r="I17" s="54"/>
      <c r="J17" s="55"/>
      <c r="K17" s="56"/>
      <c r="L17" s="18"/>
      <c r="M17" s="60"/>
      <c r="N17" s="41" t="s">
        <v>35</v>
      </c>
      <c r="O17" s="145"/>
      <c r="P17" s="42" t="s">
        <v>44</v>
      </c>
      <c r="R17" s="11">
        <v>38</v>
      </c>
      <c r="S17" s="12">
        <f t="shared" si="5"/>
        <v>132.73228961416876</v>
      </c>
      <c r="T17" s="13">
        <f t="shared" si="4"/>
        <v>452.38934211693021</v>
      </c>
      <c r="U17" s="13">
        <f t="shared" si="4"/>
        <v>490.87385212340519</v>
      </c>
      <c r="V17" s="13">
        <f t="shared" si="6"/>
        <v>398.19686884250626</v>
      </c>
      <c r="X17" s="3"/>
      <c r="Y17">
        <v>54</v>
      </c>
      <c r="Z17" s="9">
        <f t="shared" si="0"/>
        <v>2827.4333882308138</v>
      </c>
      <c r="AA17" s="9">
        <f t="shared" si="0"/>
        <v>3267.4527092742342</v>
      </c>
      <c r="AB17" s="9">
        <f t="shared" si="0"/>
        <v>2827.4333882308138</v>
      </c>
      <c r="AD17" s="45">
        <f t="shared" si="1"/>
        <v>0</v>
      </c>
      <c r="AE17" s="41" t="s">
        <v>35</v>
      </c>
      <c r="AF17" s="1">
        <f t="shared" si="2"/>
        <v>0</v>
      </c>
      <c r="AG17" s="42" t="s">
        <v>44</v>
      </c>
    </row>
    <row r="18" spans="2:33" ht="15" customHeight="1" x14ac:dyDescent="0.4">
      <c r="B18" s="30">
        <v>60</v>
      </c>
      <c r="C18" s="50"/>
      <c r="D18" s="51"/>
      <c r="E18" s="50"/>
      <c r="F18" s="58"/>
      <c r="G18" s="20"/>
      <c r="H18" s="30">
        <v>70</v>
      </c>
      <c r="I18" s="1" t="s">
        <v>34</v>
      </c>
      <c r="J18" s="1" t="s">
        <v>34</v>
      </c>
      <c r="K18" s="56"/>
      <c r="L18" s="18"/>
      <c r="M18" s="60"/>
      <c r="N18" s="41" t="s">
        <v>35</v>
      </c>
      <c r="O18" s="145"/>
      <c r="P18" s="42" t="s">
        <v>44</v>
      </c>
      <c r="R18" s="11">
        <v>60</v>
      </c>
      <c r="S18" s="12">
        <f t="shared" si="5"/>
        <v>188.69190875623696</v>
      </c>
      <c r="T18" s="13">
        <f t="shared" si="4"/>
        <v>660.51985541725401</v>
      </c>
      <c r="U18" s="13">
        <f t="shared" si="4"/>
        <v>754.76763502494782</v>
      </c>
      <c r="V18" s="13">
        <f t="shared" si="6"/>
        <v>566.07572626871081</v>
      </c>
      <c r="X18" s="3"/>
      <c r="Y18">
        <v>70</v>
      </c>
      <c r="Z18" s="9"/>
      <c r="AA18" s="9"/>
      <c r="AB18" s="9">
        <f>AB45*AB45*PI()/4</f>
        <v>4536.4597917836609</v>
      </c>
      <c r="AD18" s="45">
        <f t="shared" si="1"/>
        <v>0</v>
      </c>
      <c r="AE18" s="41" t="s">
        <v>35</v>
      </c>
      <c r="AF18" s="1">
        <f t="shared" si="2"/>
        <v>0</v>
      </c>
      <c r="AG18" s="42" t="s">
        <v>44</v>
      </c>
    </row>
    <row r="19" spans="2:33" ht="15" customHeight="1" x14ac:dyDescent="0.4">
      <c r="B19" s="30">
        <v>100</v>
      </c>
      <c r="C19" s="50"/>
      <c r="D19" s="51"/>
      <c r="E19" s="50"/>
      <c r="F19" s="58"/>
      <c r="G19" s="20"/>
      <c r="H19" s="30">
        <v>82</v>
      </c>
      <c r="I19" s="1" t="s">
        <v>34</v>
      </c>
      <c r="J19" s="1" t="s">
        <v>34</v>
      </c>
      <c r="K19" s="56"/>
      <c r="L19" s="18"/>
      <c r="M19" s="60"/>
      <c r="N19" s="41" t="s">
        <v>35</v>
      </c>
      <c r="O19" s="145"/>
      <c r="P19" s="42" t="s">
        <v>44</v>
      </c>
      <c r="R19" s="11">
        <v>100</v>
      </c>
      <c r="S19" s="12">
        <f t="shared" si="5"/>
        <v>283.5287369864788</v>
      </c>
      <c r="T19" s="13">
        <f t="shared" si="4"/>
        <v>1075.2100856911068</v>
      </c>
      <c r="U19" s="13">
        <f t="shared" si="4"/>
        <v>1256.6370614359173</v>
      </c>
      <c r="V19" s="13">
        <f t="shared" si="6"/>
        <v>850.58621095943647</v>
      </c>
      <c r="X19" s="3"/>
      <c r="Y19">
        <v>82</v>
      </c>
      <c r="Z19" s="9"/>
      <c r="AA19" s="9"/>
      <c r="AB19" s="9">
        <f>AB46*AB46*PI()/4</f>
        <v>6221.1388522711877</v>
      </c>
      <c r="AD19" s="45">
        <f t="shared" si="1"/>
        <v>0</v>
      </c>
      <c r="AE19" s="41" t="s">
        <v>35</v>
      </c>
      <c r="AF19" s="1">
        <f t="shared" si="2"/>
        <v>0</v>
      </c>
      <c r="AG19" s="42" t="s">
        <v>44</v>
      </c>
    </row>
    <row r="20" spans="2:33" ht="15" customHeight="1" thickBot="1" x14ac:dyDescent="0.45">
      <c r="B20" s="30">
        <v>150</v>
      </c>
      <c r="C20" s="50"/>
      <c r="D20" s="51"/>
      <c r="E20" s="50"/>
      <c r="F20" s="58"/>
      <c r="G20" s="20"/>
      <c r="H20" s="31">
        <v>100</v>
      </c>
      <c r="I20" s="22" t="s">
        <v>34</v>
      </c>
      <c r="J20" s="22" t="s">
        <v>34</v>
      </c>
      <c r="K20" s="57"/>
      <c r="L20" s="18"/>
      <c r="M20" s="60"/>
      <c r="N20" s="41" t="s">
        <v>35</v>
      </c>
      <c r="O20" s="145"/>
      <c r="P20" s="42" t="s">
        <v>44</v>
      </c>
      <c r="R20" s="11">
        <v>150</v>
      </c>
      <c r="S20" s="12">
        <f t="shared" si="5"/>
        <v>380.13271108436498</v>
      </c>
      <c r="T20" s="13">
        <f t="shared" si="4"/>
        <v>1452.2012041218818</v>
      </c>
      <c r="U20" s="13">
        <f t="shared" si="4"/>
        <v>1661.9025137490005</v>
      </c>
      <c r="V20" s="13">
        <f t="shared" si="6"/>
        <v>1140.398133253095</v>
      </c>
      <c r="X20" s="3"/>
      <c r="Y20">
        <v>100</v>
      </c>
      <c r="Z20" s="9"/>
      <c r="AA20" s="9"/>
      <c r="AB20" s="9">
        <f>AB47*AB47*PI()/4</f>
        <v>10207.034531513238</v>
      </c>
      <c r="AD20" s="45">
        <f t="shared" si="1"/>
        <v>0</v>
      </c>
      <c r="AE20" s="41" t="s">
        <v>35</v>
      </c>
      <c r="AF20" s="1">
        <f t="shared" si="2"/>
        <v>0</v>
      </c>
      <c r="AG20" s="42" t="s">
        <v>44</v>
      </c>
    </row>
    <row r="21" spans="2:33" ht="15" customHeight="1" x14ac:dyDescent="0.4">
      <c r="B21" s="30">
        <v>200</v>
      </c>
      <c r="C21" s="50"/>
      <c r="D21" s="51"/>
      <c r="E21" s="50"/>
      <c r="F21" s="58"/>
      <c r="G21" s="20"/>
      <c r="H21" s="20"/>
      <c r="I21" s="20"/>
      <c r="J21" s="20"/>
      <c r="K21" s="20"/>
      <c r="L21" s="20"/>
      <c r="M21" s="60"/>
      <c r="N21" s="41" t="s">
        <v>35</v>
      </c>
      <c r="O21" s="145"/>
      <c r="P21" s="42" t="s">
        <v>44</v>
      </c>
      <c r="R21" s="11">
        <v>200</v>
      </c>
      <c r="S21" s="12">
        <f t="shared" si="5"/>
        <v>530.92915845667505</v>
      </c>
      <c r="T21" s="13">
        <f t="shared" si="4"/>
        <v>1963.4954084936207</v>
      </c>
      <c r="U21" s="13">
        <f t="shared" si="4"/>
        <v>2290.221044466959</v>
      </c>
      <c r="V21" s="13">
        <f t="shared" si="6"/>
        <v>1592.787475370025</v>
      </c>
      <c r="X21" s="3"/>
      <c r="AD21" s="45">
        <f t="shared" si="1"/>
        <v>0</v>
      </c>
      <c r="AE21" s="41" t="s">
        <v>35</v>
      </c>
      <c r="AF21" s="1">
        <f t="shared" si="2"/>
        <v>0</v>
      </c>
      <c r="AG21" s="42" t="s">
        <v>44</v>
      </c>
    </row>
    <row r="22" spans="2:33" ht="15" customHeight="1" x14ac:dyDescent="0.4">
      <c r="B22" s="30">
        <v>250</v>
      </c>
      <c r="C22" s="50"/>
      <c r="D22" s="51"/>
      <c r="E22" s="50"/>
      <c r="F22" s="58"/>
      <c r="G22" s="20"/>
      <c r="H22" s="20"/>
      <c r="I22" s="20"/>
      <c r="J22" s="20"/>
      <c r="K22" s="20"/>
      <c r="L22" s="20"/>
      <c r="M22" s="60"/>
      <c r="N22" s="41" t="s">
        <v>35</v>
      </c>
      <c r="O22" s="145"/>
      <c r="P22" s="42" t="s">
        <v>44</v>
      </c>
      <c r="R22" s="11">
        <v>250</v>
      </c>
      <c r="S22" s="12">
        <f t="shared" si="5"/>
        <v>615.75216010359941</v>
      </c>
      <c r="T22" s="13">
        <f t="shared" si="4"/>
        <v>2290.221044466959</v>
      </c>
      <c r="U22" s="13">
        <f t="shared" si="4"/>
        <v>2733.9710067865176</v>
      </c>
      <c r="V22" s="13">
        <f t="shared" si="6"/>
        <v>1847.2564803107985</v>
      </c>
      <c r="X22" s="3"/>
      <c r="AD22" s="45">
        <f t="shared" si="1"/>
        <v>0</v>
      </c>
      <c r="AE22" s="41" t="s">
        <v>35</v>
      </c>
      <c r="AF22" s="1">
        <f t="shared" si="2"/>
        <v>0</v>
      </c>
      <c r="AG22" s="42" t="s">
        <v>44</v>
      </c>
    </row>
    <row r="23" spans="2:33" ht="15" customHeight="1" thickBot="1" x14ac:dyDescent="0.45">
      <c r="B23" s="31">
        <v>325</v>
      </c>
      <c r="C23" s="52"/>
      <c r="D23" s="53"/>
      <c r="E23" s="52"/>
      <c r="F23" s="59"/>
      <c r="G23" s="20"/>
      <c r="H23" s="20"/>
      <c r="I23" s="20"/>
      <c r="J23" s="20"/>
      <c r="K23" s="20"/>
      <c r="L23" s="20"/>
      <c r="M23" s="61"/>
      <c r="N23" s="43" t="s">
        <v>35</v>
      </c>
      <c r="O23" s="146"/>
      <c r="P23" s="44" t="s">
        <v>44</v>
      </c>
      <c r="R23" s="14">
        <v>325</v>
      </c>
      <c r="S23" s="12">
        <f t="shared" si="5"/>
        <v>754.76763502494782</v>
      </c>
      <c r="T23" s="13">
        <f t="shared" si="4"/>
        <v>2827.4333882308138</v>
      </c>
      <c r="U23" s="13">
        <f t="shared" si="4"/>
        <v>3318.3072403542192</v>
      </c>
      <c r="V23" s="13">
        <f t="shared" si="6"/>
        <v>2264.3029050748432</v>
      </c>
      <c r="X23" s="3"/>
      <c r="AD23" s="74">
        <f t="shared" si="1"/>
        <v>0</v>
      </c>
      <c r="AE23" s="75" t="s">
        <v>35</v>
      </c>
      <c r="AF23" s="76">
        <f t="shared" si="2"/>
        <v>0</v>
      </c>
      <c r="AG23" s="77" t="s">
        <v>44</v>
      </c>
    </row>
    <row r="24" spans="2:33" ht="15" customHeight="1" thickBot="1" x14ac:dyDescent="0.45">
      <c r="B24" s="20"/>
      <c r="C24" s="20"/>
      <c r="D24" s="20"/>
      <c r="E24" s="20"/>
      <c r="F24" s="20"/>
      <c r="G24" s="20"/>
      <c r="H24" s="20"/>
      <c r="I24" s="20"/>
      <c r="J24" s="20"/>
      <c r="K24" s="20"/>
      <c r="L24" s="20"/>
      <c r="M24" s="20"/>
      <c r="N24" s="65"/>
      <c r="O24" s="20"/>
      <c r="P24" s="65"/>
      <c r="R24" s="15">
        <f>SUM(S24:AE24)</f>
        <v>0</v>
      </c>
      <c r="S24">
        <f>SUMPRODUCT(S26:S35,C26:C35)</f>
        <v>0</v>
      </c>
      <c r="V24">
        <f>SUMPRODUCT(F26:F31,V26:V31)</f>
        <v>0</v>
      </c>
      <c r="W24" s="15"/>
      <c r="X24" s="15"/>
      <c r="Z24">
        <f>SUMPRODUCT(Z27:Z28,I27:I28)</f>
        <v>0</v>
      </c>
      <c r="AA24">
        <f>SUMPRODUCT(AA27:AA28,J27:J28)</f>
        <v>0</v>
      </c>
      <c r="AB24">
        <f>SUMPRODUCT(AB27:AB28,K27:K28)</f>
        <v>0</v>
      </c>
      <c r="AD24" s="20"/>
      <c r="AE24">
        <f>SUMPRODUCT(N26:N32,AE27:AE33)</f>
        <v>0</v>
      </c>
      <c r="AF24" s="20"/>
      <c r="AG24" s="65"/>
    </row>
    <row r="25" spans="2:33" ht="15" customHeight="1" x14ac:dyDescent="0.4">
      <c r="B25" s="248" t="s">
        <v>67</v>
      </c>
      <c r="C25" s="249"/>
      <c r="E25" s="248" t="s">
        <v>75</v>
      </c>
      <c r="F25" s="249"/>
      <c r="G25" s="20"/>
      <c r="H25" s="28"/>
      <c r="I25" s="272" t="s">
        <v>32</v>
      </c>
      <c r="J25" s="272"/>
      <c r="K25" s="273"/>
      <c r="L25" s="20"/>
      <c r="M25" s="28" t="s">
        <v>76</v>
      </c>
      <c r="N25" s="78" t="s">
        <v>77</v>
      </c>
      <c r="R25" s="15"/>
      <c r="S25" s="15" t="s">
        <v>67</v>
      </c>
      <c r="V25" s="15" t="s">
        <v>68</v>
      </c>
      <c r="W25" s="15"/>
      <c r="Z25" t="s">
        <v>19</v>
      </c>
    </row>
    <row r="26" spans="2:33" ht="15" customHeight="1" x14ac:dyDescent="0.4">
      <c r="B26" s="70" t="s">
        <v>57</v>
      </c>
      <c r="C26" s="72"/>
      <c r="E26" s="30" t="s">
        <v>69</v>
      </c>
      <c r="F26" s="62"/>
      <c r="G26" s="20"/>
      <c r="H26" s="29" t="s">
        <v>53</v>
      </c>
      <c r="I26" s="32">
        <v>1.6</v>
      </c>
      <c r="J26" s="32">
        <v>2</v>
      </c>
      <c r="K26" s="34">
        <v>2.6</v>
      </c>
      <c r="L26" s="20"/>
      <c r="M26" s="30">
        <v>20</v>
      </c>
      <c r="N26" s="72"/>
      <c r="R26" s="16" t="s">
        <v>57</v>
      </c>
      <c r="S26" s="9">
        <f t="shared" ref="S26:S35" si="7">S54*S54*PI()/4</f>
        <v>346.36059005827468</v>
      </c>
      <c r="U26" t="s">
        <v>69</v>
      </c>
      <c r="V26" s="9">
        <f t="shared" ref="V26:V31" si="8">V54*V54*PI()/4</f>
        <v>286.52110398902317</v>
      </c>
      <c r="W26" s="15"/>
      <c r="Z26">
        <v>1.6</v>
      </c>
      <c r="AA26">
        <v>2</v>
      </c>
      <c r="AB26" s="18">
        <v>2.6</v>
      </c>
      <c r="AE26" t="s">
        <v>77</v>
      </c>
    </row>
    <row r="27" spans="2:33" ht="15" customHeight="1" x14ac:dyDescent="0.4">
      <c r="B27" s="70" t="s">
        <v>58</v>
      </c>
      <c r="C27" s="72"/>
      <c r="E27" s="30" t="s">
        <v>70</v>
      </c>
      <c r="F27" s="62"/>
      <c r="G27" s="20"/>
      <c r="H27" s="30">
        <v>2</v>
      </c>
      <c r="I27" s="51"/>
      <c r="J27" s="50"/>
      <c r="K27" s="58"/>
      <c r="L27" s="20"/>
      <c r="M27" s="30">
        <v>30</v>
      </c>
      <c r="N27" s="72"/>
      <c r="R27" s="16" t="s">
        <v>58</v>
      </c>
      <c r="S27" s="9">
        <f t="shared" si="7"/>
        <v>551.54586024585808</v>
      </c>
      <c r="U27" t="s">
        <v>70</v>
      </c>
      <c r="V27" s="9">
        <f t="shared" si="8"/>
        <v>506.7074790974977</v>
      </c>
      <c r="W27" s="15"/>
      <c r="Y27">
        <v>2</v>
      </c>
      <c r="Z27">
        <v>50.030705400997917</v>
      </c>
      <c r="AA27">
        <v>50.030705400997917</v>
      </c>
      <c r="AB27">
        <v>82.604597917836614</v>
      </c>
      <c r="AD27">
        <v>20</v>
      </c>
      <c r="AE27" s="9">
        <f>AE54*AE54*PI()/4</f>
        <v>730.61664150047625</v>
      </c>
    </row>
    <row r="28" spans="2:33" ht="15" customHeight="1" thickBot="1" x14ac:dyDescent="0.45">
      <c r="B28" s="70" t="s">
        <v>59</v>
      </c>
      <c r="C28" s="72"/>
      <c r="E28" s="30" t="s">
        <v>71</v>
      </c>
      <c r="F28" s="62"/>
      <c r="G28" s="20"/>
      <c r="H28" s="31">
        <v>3</v>
      </c>
      <c r="I28" s="53"/>
      <c r="J28" s="52"/>
      <c r="K28" s="59"/>
      <c r="L28" s="20"/>
      <c r="M28" s="30">
        <v>40</v>
      </c>
      <c r="N28" s="72"/>
      <c r="R28" s="16" t="s">
        <v>59</v>
      </c>
      <c r="S28" s="9">
        <f t="shared" si="7"/>
        <v>870.92016940979636</v>
      </c>
      <c r="U28" t="s">
        <v>71</v>
      </c>
      <c r="V28" s="9">
        <f t="shared" si="8"/>
        <v>794.22603875403559</v>
      </c>
      <c r="W28" s="15"/>
      <c r="Y28">
        <v>3</v>
      </c>
      <c r="Z28">
        <v>72.35070540099791</v>
      </c>
      <c r="AA28">
        <v>72.35070540099791</v>
      </c>
      <c r="AB28">
        <v>116.80459791783662</v>
      </c>
      <c r="AD28">
        <v>30</v>
      </c>
      <c r="AE28" s="9">
        <f t="shared" ref="AE28:AE33" si="9">AE55*AE55*PI()/4</f>
        <v>1320.2543126711105</v>
      </c>
    </row>
    <row r="29" spans="2:33" ht="15" customHeight="1" x14ac:dyDescent="0.4">
      <c r="B29" s="70" t="s">
        <v>60</v>
      </c>
      <c r="C29" s="72"/>
      <c r="E29" s="30" t="s">
        <v>72</v>
      </c>
      <c r="F29" s="62"/>
      <c r="G29" s="20"/>
      <c r="H29" s="38"/>
      <c r="I29" s="3"/>
      <c r="J29" s="3"/>
      <c r="K29" s="3"/>
      <c r="L29" s="20"/>
      <c r="M29" s="30">
        <v>50</v>
      </c>
      <c r="N29" s="72"/>
      <c r="R29" s="16" t="s">
        <v>60</v>
      </c>
      <c r="S29" s="9">
        <f t="shared" si="7"/>
        <v>1378.852869642194</v>
      </c>
      <c r="U29" t="s">
        <v>72</v>
      </c>
      <c r="V29" s="9">
        <f t="shared" si="8"/>
        <v>2026.8299163899908</v>
      </c>
      <c r="W29" s="15"/>
      <c r="Y29" s="15"/>
      <c r="Z29" s="9"/>
      <c r="AA29" s="9"/>
      <c r="AB29" s="9"/>
      <c r="AD29">
        <v>40</v>
      </c>
      <c r="AE29" s="9">
        <f t="shared" si="9"/>
        <v>2375.8294442772813</v>
      </c>
    </row>
    <row r="30" spans="2:33" ht="15" customHeight="1" x14ac:dyDescent="0.4">
      <c r="B30" s="70" t="s">
        <v>61</v>
      </c>
      <c r="C30" s="72"/>
      <c r="E30" s="30" t="s">
        <v>73</v>
      </c>
      <c r="F30" s="62"/>
      <c r="G30" s="20"/>
      <c r="H30" s="38"/>
      <c r="I30" s="3"/>
      <c r="J30" s="3"/>
      <c r="K30" s="3"/>
      <c r="L30" s="20"/>
      <c r="M30" s="30">
        <v>65</v>
      </c>
      <c r="N30" s="72"/>
      <c r="R30" s="16" t="s">
        <v>61</v>
      </c>
      <c r="S30" s="9">
        <f t="shared" si="7"/>
        <v>1794.5091396570256</v>
      </c>
      <c r="U30" t="s">
        <v>73</v>
      </c>
      <c r="V30" s="9">
        <f t="shared" si="8"/>
        <v>3166.9217443593607</v>
      </c>
      <c r="W30" s="15"/>
      <c r="Y30" s="15"/>
      <c r="Z30" s="9"/>
      <c r="AA30" s="9"/>
      <c r="AB30" s="9"/>
      <c r="AD30">
        <v>50</v>
      </c>
      <c r="AE30" s="9">
        <f t="shared" si="9"/>
        <v>3421.1943997592848</v>
      </c>
    </row>
    <row r="31" spans="2:33" ht="15" customHeight="1" thickBot="1" x14ac:dyDescent="0.45">
      <c r="B31" s="70" t="s">
        <v>62</v>
      </c>
      <c r="C31" s="72"/>
      <c r="E31" s="31" t="s">
        <v>74</v>
      </c>
      <c r="F31" s="63"/>
      <c r="G31" s="20"/>
      <c r="H31" s="20"/>
      <c r="I31" s="20"/>
      <c r="J31" s="20"/>
      <c r="K31" s="20"/>
      <c r="L31" s="20"/>
      <c r="M31" s="30">
        <v>80</v>
      </c>
      <c r="N31" s="72"/>
      <c r="O31" s="20"/>
      <c r="P31" s="20"/>
      <c r="R31" s="16" t="s">
        <v>62</v>
      </c>
      <c r="S31" s="9">
        <f t="shared" si="7"/>
        <v>2789.8599400938801</v>
      </c>
      <c r="U31" t="s">
        <v>74</v>
      </c>
      <c r="V31" s="67">
        <f t="shared" si="8"/>
        <v>4560.3673118774796</v>
      </c>
      <c r="W31" s="15"/>
      <c r="AD31">
        <v>65</v>
      </c>
      <c r="AE31" s="9">
        <f t="shared" si="9"/>
        <v>5808.8048164875272</v>
      </c>
    </row>
    <row r="32" spans="2:33" ht="15" customHeight="1" thickBot="1" x14ac:dyDescent="0.45">
      <c r="B32" s="70" t="s">
        <v>63</v>
      </c>
      <c r="C32" s="72"/>
      <c r="F32" s="3"/>
      <c r="G32" s="20"/>
      <c r="H32" s="20"/>
      <c r="I32" s="20"/>
      <c r="J32" s="20"/>
      <c r="K32" s="20"/>
      <c r="L32" s="20"/>
      <c r="M32" s="31">
        <v>100</v>
      </c>
      <c r="N32" s="73"/>
      <c r="O32" s="20"/>
      <c r="P32" s="20"/>
      <c r="R32" s="16" t="s">
        <v>63</v>
      </c>
      <c r="S32" s="9">
        <f t="shared" si="7"/>
        <v>4441.4580299391064</v>
      </c>
      <c r="V32" s="19"/>
      <c r="W32" s="15"/>
      <c r="AD32">
        <v>80</v>
      </c>
      <c r="AE32" s="9">
        <f t="shared" si="9"/>
        <v>8332.2891154835288</v>
      </c>
    </row>
    <row r="33" spans="2:33" ht="15" customHeight="1" x14ac:dyDescent="0.4">
      <c r="B33" s="70" t="s">
        <v>64</v>
      </c>
      <c r="C33" s="72"/>
      <c r="F33" s="3"/>
      <c r="G33" s="20"/>
      <c r="H33" s="20"/>
      <c r="I33" s="20"/>
      <c r="J33" s="20"/>
      <c r="K33" s="20"/>
      <c r="L33" s="20"/>
      <c r="M33" s="20"/>
      <c r="N33" s="20"/>
      <c r="O33" s="20"/>
      <c r="P33" s="20"/>
      <c r="R33" s="16" t="s">
        <v>64</v>
      </c>
      <c r="S33" s="9">
        <f t="shared" si="7"/>
        <v>6068.3082236556793</v>
      </c>
      <c r="V33" s="19"/>
      <c r="W33" s="15"/>
      <c r="AD33">
        <v>100</v>
      </c>
      <c r="AE33" s="9">
        <f t="shared" si="9"/>
        <v>13478.217882063609</v>
      </c>
    </row>
    <row r="34" spans="2:33" x14ac:dyDescent="0.4">
      <c r="B34" s="70" t="s">
        <v>65</v>
      </c>
      <c r="C34" s="72"/>
      <c r="E34" s="3"/>
      <c r="F34" s="15"/>
      <c r="R34" s="16" t="s">
        <v>65</v>
      </c>
      <c r="S34" s="9">
        <f t="shared" si="7"/>
        <v>7964.3222219501904</v>
      </c>
      <c r="U34" s="19"/>
      <c r="V34" s="15"/>
      <c r="W34" s="15"/>
      <c r="AE34" s="19"/>
    </row>
    <row r="35" spans="2:33" ht="19.5" thickBot="1" x14ac:dyDescent="0.45">
      <c r="B35" s="71" t="s">
        <v>66</v>
      </c>
      <c r="C35" s="73"/>
      <c r="E35" s="3"/>
      <c r="F35" s="15"/>
      <c r="R35" s="16" t="s">
        <v>66</v>
      </c>
      <c r="S35" s="9">
        <f t="shared" si="7"/>
        <v>10099.874806099291</v>
      </c>
      <c r="U35" s="19"/>
      <c r="V35" s="15"/>
      <c r="W35" s="15"/>
      <c r="AE35" s="19"/>
    </row>
    <row r="36" spans="2:33" x14ac:dyDescent="0.4">
      <c r="F36" s="143"/>
      <c r="H36" s="35"/>
      <c r="I36" s="144"/>
      <c r="J36" s="20"/>
      <c r="K36" s="260"/>
      <c r="L36" s="260"/>
      <c r="R36" s="16"/>
      <c r="S36" s="17"/>
      <c r="T36" s="15"/>
      <c r="U36" s="15"/>
      <c r="V36" s="15"/>
      <c r="W36" s="15"/>
      <c r="X36" s="15"/>
      <c r="AE36" s="19"/>
    </row>
    <row r="37" spans="2:33" x14ac:dyDescent="0.4">
      <c r="H37" s="35"/>
      <c r="I37" s="144"/>
      <c r="J37" s="38"/>
      <c r="K37" s="260"/>
      <c r="L37" s="260"/>
      <c r="R37" s="7" t="s">
        <v>0</v>
      </c>
      <c r="S37" s="7"/>
      <c r="T37" s="7"/>
      <c r="U37" s="7"/>
      <c r="V37" s="7"/>
      <c r="W37" t="s">
        <v>12</v>
      </c>
      <c r="Z37" t="s">
        <v>16</v>
      </c>
      <c r="AA37" t="s">
        <v>17</v>
      </c>
      <c r="AB37" t="s">
        <v>18</v>
      </c>
      <c r="AE37">
        <v>1.6</v>
      </c>
      <c r="AF37">
        <v>2</v>
      </c>
      <c r="AG37" s="18">
        <v>2.6</v>
      </c>
    </row>
    <row r="38" spans="2:33" x14ac:dyDescent="0.4">
      <c r="R38" s="7" t="s">
        <v>1</v>
      </c>
      <c r="S38" s="7" t="s">
        <v>3</v>
      </c>
      <c r="T38" s="7" t="s">
        <v>4</v>
      </c>
      <c r="U38" s="7" t="s">
        <v>5</v>
      </c>
      <c r="V38" s="7" t="s">
        <v>6</v>
      </c>
      <c r="W38" s="7" t="s">
        <v>45</v>
      </c>
      <c r="Y38">
        <v>14</v>
      </c>
      <c r="Z38" s="18">
        <v>19</v>
      </c>
      <c r="AA38" s="18">
        <v>21.5</v>
      </c>
      <c r="AB38" s="18">
        <v>18</v>
      </c>
      <c r="AD38">
        <v>2</v>
      </c>
      <c r="AE38" t="s">
        <v>20</v>
      </c>
      <c r="AF38" t="s">
        <v>22</v>
      </c>
      <c r="AG38" t="s">
        <v>24</v>
      </c>
    </row>
    <row r="39" spans="2:33" x14ac:dyDescent="0.4">
      <c r="B39" t="s">
        <v>78</v>
      </c>
      <c r="R39" s="7">
        <v>2</v>
      </c>
      <c r="S39" s="7">
        <v>6.5</v>
      </c>
      <c r="T39" s="7">
        <v>10</v>
      </c>
      <c r="U39" s="7">
        <v>10.5</v>
      </c>
      <c r="V39" s="7">
        <v>11.5</v>
      </c>
      <c r="Y39">
        <v>16</v>
      </c>
      <c r="Z39" s="18">
        <v>21</v>
      </c>
      <c r="AA39" s="18">
        <v>23</v>
      </c>
      <c r="AB39" s="18">
        <v>22</v>
      </c>
      <c r="AD39">
        <v>3</v>
      </c>
      <c r="AE39" t="s">
        <v>21</v>
      </c>
      <c r="AF39" t="s">
        <v>23</v>
      </c>
      <c r="AG39" t="s">
        <v>25</v>
      </c>
    </row>
    <row r="40" spans="2:33" x14ac:dyDescent="0.4">
      <c r="B40" s="7"/>
      <c r="C40" s="264" t="s">
        <v>46</v>
      </c>
      <c r="D40" s="265"/>
      <c r="E40" s="266"/>
      <c r="F40" s="1" t="s">
        <v>12</v>
      </c>
      <c r="I40" s="271" t="s">
        <v>30</v>
      </c>
      <c r="J40" s="271"/>
      <c r="K40" s="271"/>
      <c r="R40" s="7">
        <v>3.5</v>
      </c>
      <c r="S40" s="7">
        <v>7</v>
      </c>
      <c r="T40" s="7">
        <v>11</v>
      </c>
      <c r="U40" s="7">
        <v>12</v>
      </c>
      <c r="V40" s="7">
        <v>13</v>
      </c>
      <c r="Y40">
        <v>22</v>
      </c>
      <c r="Z40" s="18">
        <v>27.5</v>
      </c>
      <c r="AA40" s="18">
        <v>30.5</v>
      </c>
      <c r="AB40" s="18">
        <v>26</v>
      </c>
    </row>
    <row r="41" spans="2:33" x14ac:dyDescent="0.4">
      <c r="B41" s="46" t="s">
        <v>29</v>
      </c>
      <c r="C41" s="23" t="s">
        <v>3</v>
      </c>
      <c r="D41" s="23" t="s">
        <v>4</v>
      </c>
      <c r="E41" s="23" t="s">
        <v>5</v>
      </c>
      <c r="F41" s="23" t="s">
        <v>45</v>
      </c>
      <c r="H41" s="1" t="s">
        <v>54</v>
      </c>
      <c r="I41" s="1" t="s">
        <v>16</v>
      </c>
      <c r="J41" s="1" t="s">
        <v>17</v>
      </c>
      <c r="K41" s="1" t="s">
        <v>18</v>
      </c>
      <c r="R41" s="7">
        <v>5.5</v>
      </c>
      <c r="S41" s="7">
        <v>8</v>
      </c>
      <c r="T41" s="7">
        <v>13.5</v>
      </c>
      <c r="U41" s="7">
        <v>14.5</v>
      </c>
      <c r="V41" s="7">
        <v>16</v>
      </c>
      <c r="Y41">
        <v>28</v>
      </c>
      <c r="Z41" s="18">
        <v>34</v>
      </c>
      <c r="AA41" s="18">
        <v>36.5</v>
      </c>
      <c r="AB41" s="18">
        <v>34</v>
      </c>
    </row>
    <row r="42" spans="2:33" x14ac:dyDescent="0.4">
      <c r="B42" s="23">
        <v>2</v>
      </c>
      <c r="C42" s="23">
        <v>6.5</v>
      </c>
      <c r="D42" s="23">
        <v>10</v>
      </c>
      <c r="E42" s="23">
        <v>10.5</v>
      </c>
      <c r="F42" s="1"/>
      <c r="H42" s="1">
        <v>14</v>
      </c>
      <c r="I42" s="21">
        <v>19</v>
      </c>
      <c r="J42" s="21">
        <v>21.5</v>
      </c>
      <c r="K42" s="21">
        <v>18</v>
      </c>
      <c r="R42" s="7">
        <v>8</v>
      </c>
      <c r="S42" s="7">
        <v>8.6</v>
      </c>
      <c r="T42" s="7">
        <v>15</v>
      </c>
      <c r="U42" s="7">
        <v>16</v>
      </c>
      <c r="V42" s="7">
        <v>17.5</v>
      </c>
      <c r="W42">
        <f>S42</f>
        <v>8.6</v>
      </c>
      <c r="Y42">
        <v>36</v>
      </c>
      <c r="Z42" s="18">
        <v>42</v>
      </c>
      <c r="AA42" s="18">
        <v>45.5</v>
      </c>
      <c r="AB42" s="18">
        <v>42</v>
      </c>
    </row>
    <row r="43" spans="2:33" x14ac:dyDescent="0.4">
      <c r="B43" s="23">
        <v>3.5</v>
      </c>
      <c r="C43" s="23">
        <v>7</v>
      </c>
      <c r="D43" s="23">
        <v>11</v>
      </c>
      <c r="E43" s="23">
        <v>12</v>
      </c>
      <c r="F43" s="1"/>
      <c r="H43" s="1">
        <v>16</v>
      </c>
      <c r="I43" s="21">
        <v>21</v>
      </c>
      <c r="J43" s="21">
        <v>23</v>
      </c>
      <c r="K43" s="21">
        <v>22</v>
      </c>
      <c r="R43" s="7">
        <v>14</v>
      </c>
      <c r="S43" s="7">
        <v>9.4</v>
      </c>
      <c r="T43" s="7">
        <v>16.5</v>
      </c>
      <c r="U43" s="7">
        <v>17.5</v>
      </c>
      <c r="V43" s="7">
        <v>19</v>
      </c>
      <c r="W43">
        <f t="shared" ref="W43:W51" si="10">S43</f>
        <v>9.4</v>
      </c>
      <c r="Y43">
        <v>42</v>
      </c>
      <c r="Z43" s="18">
        <v>48</v>
      </c>
      <c r="AA43" s="18">
        <v>52</v>
      </c>
      <c r="AB43" s="18">
        <v>48</v>
      </c>
    </row>
    <row r="44" spans="2:33" x14ac:dyDescent="0.4">
      <c r="B44" s="23">
        <v>5.5</v>
      </c>
      <c r="C44" s="23">
        <v>8</v>
      </c>
      <c r="D44" s="23">
        <v>13.5</v>
      </c>
      <c r="E44" s="23">
        <v>14.5</v>
      </c>
      <c r="F44" s="1"/>
      <c r="H44" s="1">
        <v>22</v>
      </c>
      <c r="I44" s="21">
        <v>27.5</v>
      </c>
      <c r="J44" s="21">
        <v>30.5</v>
      </c>
      <c r="K44" s="21">
        <v>26</v>
      </c>
      <c r="R44" s="7">
        <v>22</v>
      </c>
      <c r="S44" s="7">
        <v>11</v>
      </c>
      <c r="T44" s="7">
        <v>19.5</v>
      </c>
      <c r="U44" s="7">
        <v>21</v>
      </c>
      <c r="V44" s="7">
        <v>23</v>
      </c>
      <c r="W44">
        <f t="shared" si="10"/>
        <v>11</v>
      </c>
      <c r="Y44">
        <v>54</v>
      </c>
      <c r="Z44" s="18">
        <v>60</v>
      </c>
      <c r="AA44" s="18">
        <v>64.5</v>
      </c>
      <c r="AB44" s="18">
        <v>60</v>
      </c>
    </row>
    <row r="45" spans="2:33" x14ac:dyDescent="0.4">
      <c r="B45" s="23">
        <v>8</v>
      </c>
      <c r="C45" s="23">
        <v>8.6</v>
      </c>
      <c r="D45" s="23">
        <v>15</v>
      </c>
      <c r="E45" s="23">
        <v>16</v>
      </c>
      <c r="F45" s="1">
        <f t="shared" ref="F45:F54" si="11">C45</f>
        <v>8.6</v>
      </c>
      <c r="H45" s="1">
        <v>28</v>
      </c>
      <c r="I45" s="21">
        <v>34</v>
      </c>
      <c r="J45" s="21">
        <v>36.5</v>
      </c>
      <c r="K45" s="21">
        <v>34</v>
      </c>
      <c r="R45" s="7">
        <v>38</v>
      </c>
      <c r="S45" s="7">
        <v>13</v>
      </c>
      <c r="T45" s="7">
        <v>24</v>
      </c>
      <c r="U45" s="7">
        <v>25</v>
      </c>
      <c r="V45" s="7">
        <v>28</v>
      </c>
      <c r="W45">
        <f t="shared" si="10"/>
        <v>13</v>
      </c>
      <c r="Y45">
        <v>70</v>
      </c>
      <c r="AB45" s="18">
        <v>76</v>
      </c>
    </row>
    <row r="46" spans="2:33" x14ac:dyDescent="0.4">
      <c r="B46" s="23">
        <v>14</v>
      </c>
      <c r="C46" s="23">
        <v>9.4</v>
      </c>
      <c r="D46" s="23">
        <v>16.5</v>
      </c>
      <c r="E46" s="23">
        <v>17.5</v>
      </c>
      <c r="F46" s="1">
        <f t="shared" si="11"/>
        <v>9.4</v>
      </c>
      <c r="H46" s="1">
        <v>36</v>
      </c>
      <c r="I46" s="21">
        <v>42</v>
      </c>
      <c r="J46" s="21">
        <v>45.5</v>
      </c>
      <c r="K46" s="21">
        <v>42</v>
      </c>
      <c r="R46" s="7">
        <v>60</v>
      </c>
      <c r="S46" s="7">
        <v>15.5</v>
      </c>
      <c r="T46" s="7">
        <v>29</v>
      </c>
      <c r="U46" s="7">
        <v>31</v>
      </c>
      <c r="V46" s="7">
        <v>35</v>
      </c>
      <c r="W46">
        <f t="shared" si="10"/>
        <v>15.5</v>
      </c>
      <c r="Y46">
        <v>82</v>
      </c>
      <c r="AB46" s="18">
        <v>89</v>
      </c>
    </row>
    <row r="47" spans="2:33" x14ac:dyDescent="0.4">
      <c r="B47" s="23">
        <v>22</v>
      </c>
      <c r="C47" s="23">
        <v>11</v>
      </c>
      <c r="D47" s="23">
        <v>19.5</v>
      </c>
      <c r="E47" s="23">
        <v>21</v>
      </c>
      <c r="F47" s="1">
        <f t="shared" si="11"/>
        <v>11</v>
      </c>
      <c r="H47" s="1">
        <v>42</v>
      </c>
      <c r="I47" s="21">
        <v>48</v>
      </c>
      <c r="J47" s="21">
        <v>52</v>
      </c>
      <c r="K47" s="21">
        <v>48</v>
      </c>
      <c r="R47" s="7">
        <v>100</v>
      </c>
      <c r="S47" s="7">
        <v>19</v>
      </c>
      <c r="T47" s="7">
        <v>37</v>
      </c>
      <c r="U47" s="7">
        <v>40</v>
      </c>
      <c r="V47" s="7">
        <v>44</v>
      </c>
      <c r="W47">
        <f t="shared" si="10"/>
        <v>19</v>
      </c>
      <c r="Y47">
        <v>100</v>
      </c>
      <c r="AB47" s="18">
        <v>114</v>
      </c>
    </row>
    <row r="48" spans="2:33" x14ac:dyDescent="0.4">
      <c r="B48" s="23">
        <v>38</v>
      </c>
      <c r="C48" s="23">
        <v>13</v>
      </c>
      <c r="D48" s="23">
        <v>24</v>
      </c>
      <c r="E48" s="23">
        <v>25</v>
      </c>
      <c r="F48" s="1">
        <f t="shared" si="11"/>
        <v>13</v>
      </c>
      <c r="H48" s="1">
        <v>54</v>
      </c>
      <c r="I48" s="21">
        <v>60</v>
      </c>
      <c r="J48" s="21">
        <v>64.5</v>
      </c>
      <c r="K48" s="21">
        <v>60</v>
      </c>
      <c r="R48" s="7">
        <v>150</v>
      </c>
      <c r="S48" s="7">
        <v>22</v>
      </c>
      <c r="T48" s="7">
        <v>43</v>
      </c>
      <c r="U48" s="7">
        <v>46</v>
      </c>
      <c r="V48" s="7">
        <v>51</v>
      </c>
      <c r="W48">
        <f t="shared" si="10"/>
        <v>22</v>
      </c>
    </row>
    <row r="49" spans="2:31" x14ac:dyDescent="0.4">
      <c r="B49" s="23">
        <v>60</v>
      </c>
      <c r="C49" s="23">
        <v>15.5</v>
      </c>
      <c r="D49" s="23">
        <v>29</v>
      </c>
      <c r="E49" s="23">
        <v>31</v>
      </c>
      <c r="F49" s="1">
        <f t="shared" si="11"/>
        <v>15.5</v>
      </c>
      <c r="H49" s="1">
        <v>70</v>
      </c>
      <c r="I49" s="1"/>
      <c r="J49" s="1"/>
      <c r="K49" s="21">
        <v>76</v>
      </c>
      <c r="R49" s="7">
        <v>200</v>
      </c>
      <c r="S49" s="7">
        <v>26</v>
      </c>
      <c r="T49" s="7">
        <v>50</v>
      </c>
      <c r="U49" s="7">
        <v>54</v>
      </c>
      <c r="V49" s="7">
        <v>60</v>
      </c>
      <c r="W49">
        <f t="shared" si="10"/>
        <v>26</v>
      </c>
    </row>
    <row r="50" spans="2:31" x14ac:dyDescent="0.4">
      <c r="B50" s="23">
        <v>100</v>
      </c>
      <c r="C50" s="23">
        <v>19</v>
      </c>
      <c r="D50" s="23">
        <v>37</v>
      </c>
      <c r="E50" s="23">
        <v>40</v>
      </c>
      <c r="F50" s="1">
        <f t="shared" si="11"/>
        <v>19</v>
      </c>
      <c r="H50" s="1">
        <v>82</v>
      </c>
      <c r="I50" s="1"/>
      <c r="J50" s="1"/>
      <c r="K50" s="21">
        <v>89</v>
      </c>
      <c r="R50" s="7">
        <v>250</v>
      </c>
      <c r="S50" s="7">
        <v>28</v>
      </c>
      <c r="T50" s="7">
        <v>54</v>
      </c>
      <c r="U50" s="7">
        <v>59</v>
      </c>
      <c r="V50" s="7">
        <v>65</v>
      </c>
      <c r="W50">
        <f t="shared" si="10"/>
        <v>28</v>
      </c>
    </row>
    <row r="51" spans="2:31" x14ac:dyDescent="0.4">
      <c r="B51" s="23">
        <v>150</v>
      </c>
      <c r="C51" s="23">
        <v>22</v>
      </c>
      <c r="D51" s="23">
        <v>43</v>
      </c>
      <c r="E51" s="23">
        <v>46</v>
      </c>
      <c r="F51" s="1">
        <f t="shared" si="11"/>
        <v>22</v>
      </c>
      <c r="H51" s="1">
        <v>100</v>
      </c>
      <c r="I51" s="1"/>
      <c r="J51" s="1"/>
      <c r="K51" s="21">
        <v>114</v>
      </c>
      <c r="R51" s="7">
        <v>325</v>
      </c>
      <c r="S51" s="7">
        <v>31</v>
      </c>
      <c r="T51" s="7">
        <v>60</v>
      </c>
      <c r="U51" s="7">
        <v>65</v>
      </c>
      <c r="V51" s="7"/>
      <c r="W51">
        <f t="shared" si="10"/>
        <v>31</v>
      </c>
    </row>
    <row r="52" spans="2:31" x14ac:dyDescent="0.4">
      <c r="B52" s="23">
        <v>200</v>
      </c>
      <c r="C52" s="23">
        <v>26</v>
      </c>
      <c r="D52" s="23">
        <v>50</v>
      </c>
      <c r="E52" s="23">
        <v>54</v>
      </c>
      <c r="F52" s="1">
        <f t="shared" si="11"/>
        <v>26</v>
      </c>
    </row>
    <row r="53" spans="2:31" x14ac:dyDescent="0.4">
      <c r="B53" s="23">
        <v>250</v>
      </c>
      <c r="C53" s="23">
        <v>28</v>
      </c>
      <c r="D53" s="23">
        <v>54</v>
      </c>
      <c r="E53" s="23">
        <v>59</v>
      </c>
      <c r="F53" s="1">
        <f t="shared" si="11"/>
        <v>28</v>
      </c>
      <c r="R53" s="15" t="s">
        <v>8</v>
      </c>
      <c r="S53" s="15" t="s">
        <v>67</v>
      </c>
      <c r="V53" s="15" t="s">
        <v>68</v>
      </c>
      <c r="Y53" s="15"/>
      <c r="Z53" s="15"/>
      <c r="AA53" s="15"/>
      <c r="AB53" s="15"/>
      <c r="AE53" t="s">
        <v>77</v>
      </c>
    </row>
    <row r="54" spans="2:31" x14ac:dyDescent="0.4">
      <c r="B54" s="23">
        <v>325</v>
      </c>
      <c r="C54" s="23">
        <v>31</v>
      </c>
      <c r="D54" s="23">
        <v>60</v>
      </c>
      <c r="E54" s="23">
        <v>65</v>
      </c>
      <c r="F54" s="1">
        <f t="shared" si="11"/>
        <v>31</v>
      </c>
      <c r="R54" s="16" t="s">
        <v>57</v>
      </c>
      <c r="S54" s="7">
        <v>21</v>
      </c>
      <c r="U54" t="s">
        <v>69</v>
      </c>
      <c r="V54">
        <v>19.100000000000001</v>
      </c>
      <c r="Y54" s="15"/>
      <c r="Z54" s="15"/>
      <c r="AA54" s="15"/>
      <c r="AB54" s="15"/>
      <c r="AD54">
        <v>20</v>
      </c>
      <c r="AE54" s="9">
        <v>30.5</v>
      </c>
    </row>
    <row r="55" spans="2:31" ht="18.75" customHeight="1" x14ac:dyDescent="0.4">
      <c r="R55" s="16" t="s">
        <v>58</v>
      </c>
      <c r="S55" s="18">
        <v>26.5</v>
      </c>
      <c r="U55" t="s">
        <v>70</v>
      </c>
      <c r="V55" s="18">
        <v>25.4</v>
      </c>
      <c r="Y55" s="15"/>
      <c r="Z55" s="18"/>
      <c r="AA55" s="18"/>
      <c r="AB55" s="18"/>
      <c r="AD55">
        <v>30</v>
      </c>
      <c r="AE55" s="9">
        <v>41</v>
      </c>
    </row>
    <row r="56" spans="2:31" ht="18.75" customHeight="1" x14ac:dyDescent="0.4">
      <c r="B56" s="24"/>
      <c r="C56" s="24" t="s">
        <v>67</v>
      </c>
      <c r="D56" s="20"/>
      <c r="E56" s="267" t="s">
        <v>75</v>
      </c>
      <c r="F56" s="268"/>
      <c r="I56" s="271" t="s">
        <v>31</v>
      </c>
      <c r="J56" s="271"/>
      <c r="K56" s="271"/>
      <c r="M56" s="24" t="s">
        <v>76</v>
      </c>
      <c r="N56" s="24" t="s">
        <v>77</v>
      </c>
      <c r="R56" s="16" t="s">
        <v>59</v>
      </c>
      <c r="S56" s="18">
        <v>33.299999999999997</v>
      </c>
      <c r="U56" t="s">
        <v>71</v>
      </c>
      <c r="V56" s="18">
        <v>31.8</v>
      </c>
      <c r="Y56" s="15"/>
      <c r="Z56" s="18"/>
      <c r="AA56" s="18"/>
      <c r="AB56" s="18"/>
      <c r="AD56">
        <v>40</v>
      </c>
      <c r="AE56" s="9">
        <v>55</v>
      </c>
    </row>
    <row r="57" spans="2:31" x14ac:dyDescent="0.4">
      <c r="B57" s="23" t="s">
        <v>57</v>
      </c>
      <c r="C57" s="23">
        <v>21</v>
      </c>
      <c r="D57" s="20"/>
      <c r="E57" s="1" t="s">
        <v>69</v>
      </c>
      <c r="F57" s="1">
        <v>19.100000000000001</v>
      </c>
      <c r="H57" s="47" t="s">
        <v>53</v>
      </c>
      <c r="I57" s="1">
        <v>1.6</v>
      </c>
      <c r="J57" s="1">
        <v>2</v>
      </c>
      <c r="K57" s="21">
        <v>2.6</v>
      </c>
      <c r="M57" s="24">
        <v>20</v>
      </c>
      <c r="N57" s="79">
        <v>30.5</v>
      </c>
      <c r="R57" s="16" t="s">
        <v>60</v>
      </c>
      <c r="S57" s="18">
        <v>41.9</v>
      </c>
      <c r="U57" t="s">
        <v>72</v>
      </c>
      <c r="V57" s="18">
        <v>50.8</v>
      </c>
      <c r="Y57" s="15"/>
      <c r="Z57" s="18"/>
      <c r="AA57" s="18"/>
      <c r="AB57" s="18"/>
      <c r="AD57">
        <v>50</v>
      </c>
      <c r="AE57" s="9">
        <v>66</v>
      </c>
    </row>
    <row r="58" spans="2:31" x14ac:dyDescent="0.4">
      <c r="B58" s="23" t="s">
        <v>58</v>
      </c>
      <c r="C58" s="21">
        <v>26.5</v>
      </c>
      <c r="D58" s="20"/>
      <c r="E58" s="1" t="s">
        <v>70</v>
      </c>
      <c r="F58" s="21">
        <v>25.4</v>
      </c>
      <c r="H58" s="1">
        <v>2</v>
      </c>
      <c r="I58" s="1" t="s">
        <v>47</v>
      </c>
      <c r="J58" s="1" t="s">
        <v>49</v>
      </c>
      <c r="K58" s="1" t="s">
        <v>51</v>
      </c>
      <c r="M58" s="24">
        <v>30</v>
      </c>
      <c r="N58" s="79">
        <v>41</v>
      </c>
      <c r="R58" s="16" t="s">
        <v>61</v>
      </c>
      <c r="S58" s="18">
        <v>47.8</v>
      </c>
      <c r="U58" t="s">
        <v>73</v>
      </c>
      <c r="V58" s="18">
        <v>63.5</v>
      </c>
      <c r="Y58" s="15"/>
      <c r="Z58" s="18"/>
      <c r="AA58" s="18"/>
      <c r="AB58" s="18"/>
      <c r="AD58">
        <v>65</v>
      </c>
      <c r="AE58" s="9">
        <v>86</v>
      </c>
    </row>
    <row r="59" spans="2:31" x14ac:dyDescent="0.4">
      <c r="B59" s="23" t="s">
        <v>59</v>
      </c>
      <c r="C59" s="21">
        <v>33.299999999999997</v>
      </c>
      <c r="D59" s="20"/>
      <c r="E59" s="1" t="s">
        <v>71</v>
      </c>
      <c r="F59" s="21">
        <v>31.8</v>
      </c>
      <c r="H59" s="1">
        <v>3</v>
      </c>
      <c r="I59" s="1" t="s">
        <v>48</v>
      </c>
      <c r="J59" s="1" t="s">
        <v>50</v>
      </c>
      <c r="K59" s="1" t="s">
        <v>52</v>
      </c>
      <c r="M59" s="24">
        <v>40</v>
      </c>
      <c r="N59" s="79">
        <v>55</v>
      </c>
      <c r="R59" s="16" t="s">
        <v>62</v>
      </c>
      <c r="S59" s="18">
        <v>59.6</v>
      </c>
      <c r="U59" t="s">
        <v>74</v>
      </c>
      <c r="V59" s="18">
        <v>76.2</v>
      </c>
      <c r="AD59">
        <v>80</v>
      </c>
      <c r="AE59" s="9">
        <v>103</v>
      </c>
    </row>
    <row r="60" spans="2:31" x14ac:dyDescent="0.4">
      <c r="B60" s="23" t="s">
        <v>60</v>
      </c>
      <c r="C60" s="21">
        <v>41.9</v>
      </c>
      <c r="D60" s="20"/>
      <c r="E60" s="1" t="s">
        <v>72</v>
      </c>
      <c r="F60" s="21">
        <v>50.8</v>
      </c>
      <c r="H60" s="38"/>
      <c r="I60" s="18"/>
      <c r="J60" s="18"/>
      <c r="K60" s="18"/>
      <c r="M60" s="24">
        <v>50</v>
      </c>
      <c r="N60" s="79">
        <v>66</v>
      </c>
      <c r="R60" s="16" t="s">
        <v>63</v>
      </c>
      <c r="S60" s="18">
        <v>75.2</v>
      </c>
      <c r="V60" s="18"/>
      <c r="AD60">
        <v>100</v>
      </c>
      <c r="AE60" s="67">
        <v>131</v>
      </c>
    </row>
    <row r="61" spans="2:31" x14ac:dyDescent="0.4">
      <c r="B61" s="23" t="s">
        <v>61</v>
      </c>
      <c r="C61" s="21">
        <v>47.8</v>
      </c>
      <c r="D61" s="20"/>
      <c r="E61" s="1" t="s">
        <v>73</v>
      </c>
      <c r="F61" s="21">
        <v>63.5</v>
      </c>
      <c r="H61" s="38"/>
      <c r="I61" s="18"/>
      <c r="J61" s="18"/>
      <c r="K61" s="18"/>
      <c r="M61" s="24">
        <v>65</v>
      </c>
      <c r="N61" s="79">
        <v>86</v>
      </c>
      <c r="R61" s="16" t="s">
        <v>64</v>
      </c>
      <c r="S61" s="18">
        <v>87.9</v>
      </c>
      <c r="V61" s="18"/>
    </row>
    <row r="62" spans="2:31" x14ac:dyDescent="0.4">
      <c r="B62" s="23" t="s">
        <v>62</v>
      </c>
      <c r="C62" s="21">
        <v>59.6</v>
      </c>
      <c r="D62" s="20"/>
      <c r="E62" s="1" t="s">
        <v>74</v>
      </c>
      <c r="F62" s="21">
        <v>76.2</v>
      </c>
      <c r="M62" s="24">
        <v>80</v>
      </c>
      <c r="N62" s="79">
        <v>103</v>
      </c>
      <c r="R62" s="16" t="s">
        <v>65</v>
      </c>
      <c r="S62" s="18">
        <v>100.7</v>
      </c>
    </row>
    <row r="63" spans="2:31" x14ac:dyDescent="0.4">
      <c r="B63" s="23" t="s">
        <v>63</v>
      </c>
      <c r="C63" s="21">
        <v>75.2</v>
      </c>
      <c r="D63" s="20"/>
      <c r="E63" s="20"/>
      <c r="F63" s="18"/>
      <c r="M63" s="24">
        <v>100</v>
      </c>
      <c r="N63" s="79">
        <v>131</v>
      </c>
      <c r="R63" s="16" t="s">
        <v>66</v>
      </c>
      <c r="S63" s="18">
        <v>113.4</v>
      </c>
    </row>
    <row r="64" spans="2:31" x14ac:dyDescent="0.4">
      <c r="B64" s="23" t="s">
        <v>64</v>
      </c>
      <c r="C64" s="21">
        <v>87.9</v>
      </c>
      <c r="D64" s="20"/>
      <c r="E64" s="20"/>
      <c r="F64" s="18"/>
    </row>
    <row r="65" spans="2:6" x14ac:dyDescent="0.4">
      <c r="B65" s="23" t="s">
        <v>65</v>
      </c>
      <c r="C65" s="21">
        <v>100.7</v>
      </c>
      <c r="D65" s="20"/>
      <c r="E65" s="20"/>
      <c r="F65" s="20"/>
    </row>
    <row r="66" spans="2:6" x14ac:dyDescent="0.4">
      <c r="B66" s="23" t="s">
        <v>66</v>
      </c>
      <c r="C66" s="21">
        <v>113.4</v>
      </c>
      <c r="D66" s="20"/>
      <c r="E66" s="20"/>
      <c r="F66" s="20"/>
    </row>
    <row r="67" spans="2:6" x14ac:dyDescent="0.4">
      <c r="B67" s="20"/>
      <c r="C67" s="20"/>
      <c r="D67" s="20"/>
      <c r="E67" s="20"/>
      <c r="F67" s="20"/>
    </row>
  </sheetData>
  <sheetProtection algorithmName="SHA-512" hashValue="Awvz1qYNJITYdtudri6BgbV46/uBmWeUNlZd3SbqYQbGcCYFMlZUO6HXdvr38jQS3pLiYlLTViC6Wwuyh8yo7w==" saltValue="l2UOsNz3mFbiC8atyN4/EQ==" spinCount="100000" sheet="1" selectLockedCells="1"/>
  <mergeCells count="21">
    <mergeCell ref="K6:L6"/>
    <mergeCell ref="K7:L7"/>
    <mergeCell ref="C9:E9"/>
    <mergeCell ref="C40:E40"/>
    <mergeCell ref="E56:F56"/>
    <mergeCell ref="F9:F10"/>
    <mergeCell ref="I40:K40"/>
    <mergeCell ref="I56:K56"/>
    <mergeCell ref="K36:L36"/>
    <mergeCell ref="K37:L37"/>
    <mergeCell ref="I9:K9"/>
    <mergeCell ref="I25:K25"/>
    <mergeCell ref="AD9:AG9"/>
    <mergeCell ref="AD10:AE10"/>
    <mergeCell ref="AF10:AG10"/>
    <mergeCell ref="E25:F25"/>
    <mergeCell ref="B25:C25"/>
    <mergeCell ref="R9:U9"/>
    <mergeCell ref="M9:P9"/>
    <mergeCell ref="O10:P10"/>
    <mergeCell ref="M10:N10"/>
  </mergeCells>
  <phoneticPr fontId="1"/>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8AB2A-4839-409E-A435-C0636733B5F3}">
  <sheetPr>
    <tabColor rgb="FFCCFFFF"/>
  </sheetPr>
  <dimension ref="A1:AF56"/>
  <sheetViews>
    <sheetView topLeftCell="C1" workbookViewId="0">
      <selection activeCell="D6" sqref="D6"/>
    </sheetView>
  </sheetViews>
  <sheetFormatPr defaultRowHeight="18.75" x14ac:dyDescent="0.4"/>
  <cols>
    <col min="1" max="1" width="9.875" customWidth="1"/>
    <col min="2" max="12" width="10.125" customWidth="1"/>
    <col min="16" max="16" width="9" customWidth="1"/>
    <col min="17" max="17" width="9" hidden="1" customWidth="1"/>
    <col min="18" max="18" width="10.125" hidden="1" customWidth="1"/>
    <col min="19" max="22" width="9" hidden="1" customWidth="1"/>
    <col min="23" max="23" width="10.125" hidden="1" customWidth="1"/>
    <col min="24" max="27" width="9" hidden="1" customWidth="1"/>
    <col min="28" max="28" width="10.125" hidden="1" customWidth="1"/>
    <col min="29" max="32" width="9" customWidth="1"/>
  </cols>
  <sheetData>
    <row r="1" spans="1:28" ht="33" x14ac:dyDescent="0.4">
      <c r="B1" s="48" t="s">
        <v>93</v>
      </c>
    </row>
    <row r="2" spans="1:28" ht="18.75" customHeight="1" x14ac:dyDescent="0.4">
      <c r="B2" s="48"/>
      <c r="H2" t="s">
        <v>115</v>
      </c>
    </row>
    <row r="3" spans="1:28" ht="18.75" customHeight="1" x14ac:dyDescent="0.4">
      <c r="A3" t="s">
        <v>56</v>
      </c>
      <c r="B3" s="48"/>
    </row>
    <row r="4" spans="1:28" ht="18" customHeight="1" x14ac:dyDescent="0.4">
      <c r="A4" s="65" t="s">
        <v>91</v>
      </c>
    </row>
    <row r="5" spans="1:28" ht="19.5" customHeight="1" thickBot="1" x14ac:dyDescent="0.45">
      <c r="A5" s="49"/>
      <c r="B5" s="35" t="s">
        <v>85</v>
      </c>
      <c r="C5" s="20" t="s">
        <v>86</v>
      </c>
      <c r="D5" s="20" t="s">
        <v>87</v>
      </c>
      <c r="F5" t="s">
        <v>33</v>
      </c>
      <c r="H5" s="20" t="s">
        <v>90</v>
      </c>
      <c r="I5" t="s">
        <v>89</v>
      </c>
      <c r="V5" t="s">
        <v>33</v>
      </c>
      <c r="Z5" s="39" t="str">
        <f>IF(OR(H6="",Q8=0),"",Q8/H6/0.5)</f>
        <v/>
      </c>
    </row>
    <row r="6" spans="1:28" ht="24.95" customHeight="1" thickBot="1" x14ac:dyDescent="0.45">
      <c r="B6" s="35"/>
      <c r="C6" s="80"/>
      <c r="D6" s="140"/>
      <c r="E6" t="s">
        <v>88</v>
      </c>
      <c r="F6" s="139" t="str">
        <f>V6</f>
        <v/>
      </c>
      <c r="H6" s="141" t="str">
        <f>IF(OR(C6=0,C6=""),"",C6)</f>
        <v/>
      </c>
      <c r="I6" s="229" t="str">
        <f>Z5</f>
        <v/>
      </c>
      <c r="J6" s="20" t="s">
        <v>36</v>
      </c>
      <c r="K6" s="65" t="s">
        <v>38</v>
      </c>
      <c r="R6" s="2" t="str">
        <f>IF(OR(C6="",D6=""),"",IF(OR(C6=0,D6=0),"",C6*D6))</f>
        <v/>
      </c>
      <c r="V6" s="36" t="str">
        <f>IF(R6="","",Q8/R6)</f>
        <v/>
      </c>
      <c r="Z6" s="40" t="str">
        <f>IF(OR(H7="",Q8=0),"",Q8/H7/0.3)</f>
        <v/>
      </c>
    </row>
    <row r="7" spans="1:28" ht="24.95" customHeight="1" thickBot="1" x14ac:dyDescent="0.45">
      <c r="H7" s="142" t="str">
        <f>IF(OR(C6=0,C6=""),"",C6)</f>
        <v/>
      </c>
      <c r="I7" s="230" t="str">
        <f>Z6</f>
        <v/>
      </c>
      <c r="J7" s="38" t="s">
        <v>36</v>
      </c>
      <c r="K7" s="65" t="s">
        <v>37</v>
      </c>
    </row>
    <row r="8" spans="1:28" x14ac:dyDescent="0.4">
      <c r="A8" t="s">
        <v>92</v>
      </c>
      <c r="Q8">
        <f>SUM(R8:AF8)</f>
        <v>0</v>
      </c>
      <c r="R8">
        <f>SUMPRODUCT(R12:R18,C12:C18)</f>
        <v>0</v>
      </c>
      <c r="S8">
        <f>SUMPRODUCT(R22:T31,C22:E31)</f>
        <v>0</v>
      </c>
      <c r="U8">
        <f>SUMPRODUCT(U13:W16,F13:H16)</f>
        <v>0</v>
      </c>
      <c r="W8">
        <f>SUMPRODUCT(W22:W27,H22:H27)</f>
        <v>0</v>
      </c>
      <c r="Y8">
        <f>SUMPRODUCT(Y13:Y26,AA13:AA26)</f>
        <v>0</v>
      </c>
    </row>
    <row r="9" spans="1:28" ht="15" customHeight="1" x14ac:dyDescent="0.4">
      <c r="E9" s="20"/>
      <c r="F9" s="20"/>
      <c r="G9" s="20"/>
      <c r="H9" s="20"/>
      <c r="I9" s="20"/>
      <c r="J9" s="20"/>
      <c r="K9" s="20"/>
      <c r="L9" s="20"/>
      <c r="M9" s="20"/>
      <c r="N9" s="20"/>
      <c r="O9" s="20"/>
      <c r="Q9" s="15"/>
      <c r="R9" s="15"/>
      <c r="S9" s="15"/>
      <c r="T9" s="15"/>
      <c r="U9" s="15"/>
      <c r="V9" s="15"/>
      <c r="W9" s="3"/>
      <c r="X9" s="16"/>
      <c r="Y9" s="15"/>
      <c r="Z9" s="15"/>
      <c r="AA9" s="15"/>
    </row>
    <row r="10" spans="1:28" ht="15" customHeight="1" thickBot="1" x14ac:dyDescent="0.45">
      <c r="B10" s="20"/>
      <c r="C10" s="20"/>
      <c r="D10" s="20"/>
      <c r="E10" s="20"/>
      <c r="F10" s="20"/>
      <c r="G10" s="20"/>
      <c r="Q10" s="16"/>
      <c r="R10" s="19"/>
      <c r="S10" s="19"/>
      <c r="T10" s="15"/>
      <c r="U10" s="15"/>
      <c r="V10" s="15"/>
      <c r="W10" s="3"/>
      <c r="X10" s="16"/>
      <c r="Y10" s="15"/>
      <c r="Z10" s="15"/>
      <c r="AA10" s="15"/>
    </row>
    <row r="11" spans="1:28" ht="15" customHeight="1" x14ac:dyDescent="0.4">
      <c r="B11" s="25" t="s">
        <v>54</v>
      </c>
      <c r="C11" s="83" t="s">
        <v>7</v>
      </c>
      <c r="D11" s="15"/>
      <c r="E11" s="84"/>
      <c r="F11" s="289" t="s">
        <v>10</v>
      </c>
      <c r="G11" s="289"/>
      <c r="H11" s="290" t="s">
        <v>11</v>
      </c>
      <c r="I11" s="15"/>
      <c r="J11" s="292" t="s">
        <v>41</v>
      </c>
      <c r="K11" s="293"/>
      <c r="L11" s="293"/>
      <c r="M11" s="294"/>
      <c r="Q11" s="112" t="s">
        <v>54</v>
      </c>
      <c r="R11" s="64" t="s">
        <v>7</v>
      </c>
      <c r="S11" s="15"/>
      <c r="T11" s="113"/>
      <c r="U11" s="274" t="s">
        <v>10</v>
      </c>
      <c r="V11" s="274"/>
      <c r="W11" s="281" t="s">
        <v>11</v>
      </c>
      <c r="X11" s="15"/>
      <c r="Y11" s="241" t="s">
        <v>41</v>
      </c>
      <c r="Z11" s="242"/>
      <c r="AA11" s="242"/>
      <c r="AB11" s="243"/>
    </row>
    <row r="12" spans="1:28" ht="15" customHeight="1" x14ac:dyDescent="0.4">
      <c r="B12" s="85">
        <v>16</v>
      </c>
      <c r="C12" s="86"/>
      <c r="D12" s="15"/>
      <c r="E12" s="85" t="s">
        <v>54</v>
      </c>
      <c r="F12" s="108" t="s">
        <v>80</v>
      </c>
      <c r="G12" s="108" t="s">
        <v>81</v>
      </c>
      <c r="H12" s="291"/>
      <c r="I12" s="15"/>
      <c r="J12" s="285" t="s">
        <v>42</v>
      </c>
      <c r="K12" s="286"/>
      <c r="L12" s="277" t="s">
        <v>43</v>
      </c>
      <c r="M12" s="278"/>
      <c r="Q12" s="114">
        <v>16</v>
      </c>
      <c r="R12" s="115">
        <f>R37*R37*PI()/4</f>
        <v>346.36059005827468</v>
      </c>
      <c r="S12" s="15"/>
      <c r="T12" s="114" t="s">
        <v>54</v>
      </c>
      <c r="U12" s="116" t="s">
        <v>80</v>
      </c>
      <c r="V12" s="116" t="s">
        <v>81</v>
      </c>
      <c r="W12" s="282"/>
      <c r="X12" s="15"/>
      <c r="Y12" s="244" t="s">
        <v>42</v>
      </c>
      <c r="Z12" s="245"/>
      <c r="AA12" s="246" t="s">
        <v>43</v>
      </c>
      <c r="AB12" s="247"/>
    </row>
    <row r="13" spans="1:28" ht="15" customHeight="1" x14ac:dyDescent="0.4">
      <c r="B13" s="85">
        <v>18</v>
      </c>
      <c r="C13" s="86"/>
      <c r="D13" s="15"/>
      <c r="E13" s="26">
        <v>10</v>
      </c>
      <c r="F13" s="87"/>
      <c r="G13" s="88"/>
      <c r="H13" s="89"/>
      <c r="I13" s="15"/>
      <c r="J13" s="90"/>
      <c r="K13" s="91" t="s">
        <v>35</v>
      </c>
      <c r="L13" s="147"/>
      <c r="M13" s="93" t="s">
        <v>44</v>
      </c>
      <c r="Q13" s="114">
        <v>18</v>
      </c>
      <c r="R13" s="115">
        <f t="shared" ref="R13:R18" si="0">R38*R38*PI()/4</f>
        <v>415.47562843725012</v>
      </c>
      <c r="S13" s="15"/>
      <c r="T13" s="68">
        <v>10</v>
      </c>
      <c r="U13" s="117">
        <f>U38*U38*PI()/4</f>
        <v>452.38934211693021</v>
      </c>
      <c r="V13" s="117">
        <f t="shared" ref="V13:W13" si="1">V38*V38*PI()/4</f>
        <v>907.9202768874502</v>
      </c>
      <c r="W13" s="117">
        <f t="shared" si="1"/>
        <v>283.5287369864788</v>
      </c>
      <c r="X13" s="15"/>
      <c r="Y13" s="45">
        <f t="shared" ref="Y13:Y26" si="2">PI()*J13^2/4</f>
        <v>0</v>
      </c>
      <c r="Z13" s="41" t="s">
        <v>35</v>
      </c>
      <c r="AA13" s="1">
        <f t="shared" ref="AA13:AA26" si="3">L13</f>
        <v>0</v>
      </c>
      <c r="AB13" s="42" t="s">
        <v>44</v>
      </c>
    </row>
    <row r="14" spans="1:28" ht="15" customHeight="1" x14ac:dyDescent="0.4">
      <c r="B14" s="85">
        <v>22</v>
      </c>
      <c r="C14" s="86"/>
      <c r="D14" s="15"/>
      <c r="E14" s="26">
        <v>13</v>
      </c>
      <c r="F14" s="87"/>
      <c r="G14" s="88"/>
      <c r="H14" s="89"/>
      <c r="I14" s="15"/>
      <c r="J14" s="90"/>
      <c r="K14" s="91" t="s">
        <v>35</v>
      </c>
      <c r="L14" s="147"/>
      <c r="M14" s="93" t="s">
        <v>44</v>
      </c>
      <c r="Q14" s="114">
        <v>22</v>
      </c>
      <c r="R14" s="115">
        <f t="shared" si="0"/>
        <v>606.98711660008394</v>
      </c>
      <c r="S14" s="15"/>
      <c r="T14" s="68">
        <v>13</v>
      </c>
      <c r="U14" s="117">
        <f t="shared" ref="U14:W14" si="4">U39*U39*PI()/4</f>
        <v>615.75216010359941</v>
      </c>
      <c r="V14" s="117">
        <f t="shared" si="4"/>
        <v>1134.1149479459152</v>
      </c>
      <c r="W14" s="117">
        <f t="shared" si="4"/>
        <v>433.73613573624084</v>
      </c>
      <c r="X14" s="15"/>
      <c r="Y14" s="45">
        <f t="shared" si="2"/>
        <v>0</v>
      </c>
      <c r="Z14" s="41" t="s">
        <v>35</v>
      </c>
      <c r="AA14" s="1">
        <f t="shared" si="3"/>
        <v>0</v>
      </c>
      <c r="AB14" s="42" t="s">
        <v>44</v>
      </c>
    </row>
    <row r="15" spans="1:28" ht="15" customHeight="1" x14ac:dyDescent="0.4">
      <c r="B15" s="85">
        <v>25</v>
      </c>
      <c r="C15" s="86"/>
      <c r="D15" s="15"/>
      <c r="E15" s="26">
        <v>16</v>
      </c>
      <c r="F15" s="87"/>
      <c r="G15" s="88"/>
      <c r="H15" s="89"/>
      <c r="I15" s="15"/>
      <c r="J15" s="90"/>
      <c r="K15" s="91" t="s">
        <v>35</v>
      </c>
      <c r="L15" s="147"/>
      <c r="M15" s="93" t="s">
        <v>44</v>
      </c>
      <c r="Q15" s="114">
        <v>25</v>
      </c>
      <c r="R15" s="115">
        <f t="shared" si="0"/>
        <v>745.06011372535545</v>
      </c>
      <c r="S15" s="15"/>
      <c r="T15" s="68">
        <v>16</v>
      </c>
      <c r="U15" s="117">
        <f t="shared" ref="U15:W15" si="5">U40*U40*PI()/4</f>
        <v>829.57681008855479</v>
      </c>
      <c r="V15" s="117">
        <f t="shared" si="5"/>
        <v>1418.6254326366409</v>
      </c>
      <c r="W15" s="117">
        <f t="shared" si="5"/>
        <v>754.76763502494782</v>
      </c>
      <c r="Y15" s="45">
        <f t="shared" si="2"/>
        <v>0</v>
      </c>
      <c r="Z15" s="41" t="s">
        <v>35</v>
      </c>
      <c r="AA15" s="1">
        <f t="shared" si="3"/>
        <v>0</v>
      </c>
      <c r="AB15" s="42" t="s">
        <v>44</v>
      </c>
    </row>
    <row r="16" spans="1:28" ht="15" customHeight="1" thickBot="1" x14ac:dyDescent="0.45">
      <c r="B16" s="85">
        <v>28</v>
      </c>
      <c r="C16" s="86"/>
      <c r="D16" s="15"/>
      <c r="E16" s="27">
        <v>20</v>
      </c>
      <c r="F16" s="94"/>
      <c r="G16" s="95"/>
      <c r="H16" s="96"/>
      <c r="I16" s="38"/>
      <c r="J16" s="90"/>
      <c r="K16" s="91" t="s">
        <v>35</v>
      </c>
      <c r="L16" s="147"/>
      <c r="M16" s="93" t="s">
        <v>44</v>
      </c>
      <c r="Q16" s="114">
        <v>28</v>
      </c>
      <c r="R16" s="115">
        <f t="shared" si="0"/>
        <v>907.9202768874502</v>
      </c>
      <c r="S16" s="15"/>
      <c r="T16" s="69">
        <v>20</v>
      </c>
      <c r="U16" s="117">
        <f t="shared" ref="U16:W16" si="6">U41*U41*PI()/4</f>
        <v>1134.1149479459152</v>
      </c>
      <c r="V16" s="117">
        <f t="shared" si="6"/>
        <v>1809.5573684677208</v>
      </c>
      <c r="W16" s="117">
        <f t="shared" si="6"/>
        <v>1385.4423602330987</v>
      </c>
      <c r="Y16" s="45">
        <f t="shared" si="2"/>
        <v>0</v>
      </c>
      <c r="Z16" s="41" t="s">
        <v>35</v>
      </c>
      <c r="AA16" s="1">
        <f t="shared" si="3"/>
        <v>0</v>
      </c>
      <c r="AB16" s="42" t="s">
        <v>44</v>
      </c>
    </row>
    <row r="17" spans="2:32" ht="15" customHeight="1" x14ac:dyDescent="0.4">
      <c r="B17" s="85">
        <v>30</v>
      </c>
      <c r="C17" s="86"/>
      <c r="D17" s="15"/>
      <c r="E17" s="18"/>
      <c r="F17" s="38"/>
      <c r="G17" s="38"/>
      <c r="H17" s="38"/>
      <c r="I17" s="38"/>
      <c r="J17" s="90"/>
      <c r="K17" s="91" t="s">
        <v>35</v>
      </c>
      <c r="L17" s="147"/>
      <c r="M17" s="93" t="s">
        <v>44</v>
      </c>
      <c r="Q17" s="114">
        <v>30</v>
      </c>
      <c r="R17" s="115">
        <f t="shared" si="0"/>
        <v>1046.3467031862506</v>
      </c>
      <c r="S17" s="15"/>
      <c r="T17" s="18"/>
      <c r="U17" s="38"/>
      <c r="V17" s="38"/>
      <c r="W17" s="38"/>
      <c r="Y17" s="45">
        <f t="shared" si="2"/>
        <v>0</v>
      </c>
      <c r="Z17" s="41" t="s">
        <v>35</v>
      </c>
      <c r="AA17" s="1">
        <f t="shared" si="3"/>
        <v>0</v>
      </c>
      <c r="AB17" s="42" t="s">
        <v>44</v>
      </c>
    </row>
    <row r="18" spans="2:32" ht="15" customHeight="1" thickBot="1" x14ac:dyDescent="0.45">
      <c r="B18" s="97">
        <v>36</v>
      </c>
      <c r="C18" s="98"/>
      <c r="D18" s="15"/>
      <c r="E18" s="18"/>
      <c r="F18" s="38"/>
      <c r="G18" s="38"/>
      <c r="H18" s="38"/>
      <c r="I18" s="38"/>
      <c r="J18" s="90"/>
      <c r="K18" s="91" t="s">
        <v>35</v>
      </c>
      <c r="L18" s="147"/>
      <c r="M18" s="93" t="s">
        <v>44</v>
      </c>
      <c r="Q18" s="120">
        <v>36</v>
      </c>
      <c r="R18" s="115">
        <f t="shared" si="0"/>
        <v>1385.4423602330987</v>
      </c>
      <c r="S18" s="15"/>
      <c r="T18" s="18"/>
      <c r="U18" s="38"/>
      <c r="V18" s="38"/>
      <c r="W18" s="38"/>
      <c r="Y18" s="45">
        <f t="shared" si="2"/>
        <v>0</v>
      </c>
      <c r="Z18" s="41" t="s">
        <v>35</v>
      </c>
      <c r="AA18" s="1">
        <f t="shared" si="3"/>
        <v>0</v>
      </c>
      <c r="AB18" s="42" t="s">
        <v>44</v>
      </c>
    </row>
    <row r="19" spans="2:32" ht="15" customHeight="1" thickBot="1" x14ac:dyDescent="0.45">
      <c r="B19" s="15"/>
      <c r="C19" s="15"/>
      <c r="D19" s="15"/>
      <c r="E19" s="18"/>
      <c r="F19" s="15"/>
      <c r="G19" s="15"/>
      <c r="H19" s="15"/>
      <c r="I19" s="15"/>
      <c r="J19" s="90"/>
      <c r="K19" s="91" t="s">
        <v>35</v>
      </c>
      <c r="L19" s="147"/>
      <c r="M19" s="93" t="s">
        <v>44</v>
      </c>
      <c r="Q19" s="15"/>
      <c r="R19" s="15"/>
      <c r="S19" s="15"/>
      <c r="T19" s="18"/>
      <c r="U19" s="15"/>
      <c r="V19" s="15"/>
      <c r="W19" s="15"/>
      <c r="Y19" s="45">
        <f t="shared" si="2"/>
        <v>0</v>
      </c>
      <c r="Z19" s="41" t="s">
        <v>35</v>
      </c>
      <c r="AA19" s="1">
        <f t="shared" si="3"/>
        <v>0</v>
      </c>
      <c r="AB19" s="42" t="s">
        <v>44</v>
      </c>
    </row>
    <row r="20" spans="2:32" ht="15" customHeight="1" thickBot="1" x14ac:dyDescent="0.45">
      <c r="B20" s="25"/>
      <c r="C20" s="287" t="s">
        <v>82</v>
      </c>
      <c r="D20" s="287"/>
      <c r="E20" s="288"/>
      <c r="F20" s="15"/>
      <c r="G20" s="15"/>
      <c r="H20" s="15"/>
      <c r="I20" s="15"/>
      <c r="J20" s="90"/>
      <c r="K20" s="91" t="s">
        <v>35</v>
      </c>
      <c r="L20" s="147"/>
      <c r="M20" s="93" t="s">
        <v>44</v>
      </c>
      <c r="Q20" s="112"/>
      <c r="R20" s="283" t="s">
        <v>82</v>
      </c>
      <c r="S20" s="283"/>
      <c r="T20" s="284"/>
      <c r="U20" s="15"/>
      <c r="V20" s="15"/>
      <c r="W20" s="15"/>
      <c r="Y20" s="45">
        <f t="shared" si="2"/>
        <v>0</v>
      </c>
      <c r="Z20" s="41" t="s">
        <v>35</v>
      </c>
      <c r="AA20" s="1">
        <f t="shared" si="3"/>
        <v>0</v>
      </c>
      <c r="AB20" s="42" t="s">
        <v>44</v>
      </c>
    </row>
    <row r="21" spans="2:32" ht="15" customHeight="1" x14ac:dyDescent="0.4">
      <c r="B21" s="26" t="s">
        <v>54</v>
      </c>
      <c r="C21" s="111"/>
      <c r="D21" s="108" t="s">
        <v>81</v>
      </c>
      <c r="E21" s="109" t="s">
        <v>83</v>
      </c>
      <c r="F21" s="15"/>
      <c r="G21" s="25" t="s">
        <v>54</v>
      </c>
      <c r="H21" s="83" t="s">
        <v>9</v>
      </c>
      <c r="I21" s="99"/>
      <c r="J21" s="90"/>
      <c r="K21" s="91" t="s">
        <v>35</v>
      </c>
      <c r="L21" s="147"/>
      <c r="M21" s="93" t="s">
        <v>44</v>
      </c>
      <c r="Q21" s="68" t="s">
        <v>54</v>
      </c>
      <c r="R21" s="121"/>
      <c r="S21" s="116" t="s">
        <v>81</v>
      </c>
      <c r="T21" s="122" t="s">
        <v>83</v>
      </c>
      <c r="U21" s="15"/>
      <c r="V21" s="112" t="s">
        <v>54</v>
      </c>
      <c r="W21" s="64" t="s">
        <v>9</v>
      </c>
      <c r="Y21" s="45">
        <f t="shared" si="2"/>
        <v>0</v>
      </c>
      <c r="Z21" s="41" t="s">
        <v>35</v>
      </c>
      <c r="AA21" s="1">
        <f t="shared" si="3"/>
        <v>0</v>
      </c>
      <c r="AB21" s="42" t="s">
        <v>44</v>
      </c>
    </row>
    <row r="22" spans="2:32" ht="15" customHeight="1" x14ac:dyDescent="0.4">
      <c r="B22" s="26">
        <v>13</v>
      </c>
      <c r="C22" s="92"/>
      <c r="D22" s="134"/>
      <c r="E22" s="135"/>
      <c r="F22" s="15"/>
      <c r="G22" s="85">
        <v>14</v>
      </c>
      <c r="H22" s="89"/>
      <c r="I22" s="99"/>
      <c r="J22" s="90"/>
      <c r="K22" s="91" t="s">
        <v>35</v>
      </c>
      <c r="L22" s="147"/>
      <c r="M22" s="93" t="s">
        <v>44</v>
      </c>
      <c r="Q22" s="68">
        <v>13</v>
      </c>
      <c r="R22" s="24">
        <f>R47*R47*PI()/4</f>
        <v>254.46900494077323</v>
      </c>
      <c r="S22" s="24">
        <f t="shared" ref="S22:T22" si="7">S47*S47*PI()/4</f>
        <v>1134.1149479459152</v>
      </c>
      <c r="T22" s="24">
        <f t="shared" si="7"/>
        <v>2642.079421669016</v>
      </c>
      <c r="U22" s="15"/>
      <c r="V22" s="114">
        <v>14</v>
      </c>
      <c r="W22" s="115">
        <f>W47*W47*PI()/4</f>
        <v>283.5287369864788</v>
      </c>
      <c r="Y22" s="45">
        <f t="shared" si="2"/>
        <v>0</v>
      </c>
      <c r="Z22" s="41" t="s">
        <v>35</v>
      </c>
      <c r="AA22" s="1">
        <f t="shared" si="3"/>
        <v>0</v>
      </c>
      <c r="AB22" s="42" t="s">
        <v>44</v>
      </c>
    </row>
    <row r="23" spans="2:32" ht="15" customHeight="1" x14ac:dyDescent="0.4">
      <c r="B23" s="26">
        <v>16</v>
      </c>
      <c r="C23" s="92"/>
      <c r="D23" s="134"/>
      <c r="E23" s="135"/>
      <c r="F23" s="15"/>
      <c r="G23" s="85">
        <v>16</v>
      </c>
      <c r="H23" s="89"/>
      <c r="I23" s="15"/>
      <c r="J23" s="90"/>
      <c r="K23" s="91" t="s">
        <v>35</v>
      </c>
      <c r="L23" s="147"/>
      <c r="M23" s="93" t="s">
        <v>44</v>
      </c>
      <c r="Q23" s="68">
        <v>16</v>
      </c>
      <c r="R23" s="24">
        <f t="shared" ref="R23:T23" si="8">R48*R48*PI()/4</f>
        <v>380.13271108436498</v>
      </c>
      <c r="S23" s="24">
        <f t="shared" si="8"/>
        <v>1385.4423602330987</v>
      </c>
      <c r="T23" s="24">
        <f t="shared" si="8"/>
        <v>3019.0705400997913</v>
      </c>
      <c r="U23" s="15"/>
      <c r="V23" s="114">
        <v>16</v>
      </c>
      <c r="W23" s="115">
        <f t="shared" ref="W23:W27" si="9">W48*W48*PI()/4</f>
        <v>415.47562843725012</v>
      </c>
      <c r="Y23" s="45">
        <f t="shared" si="2"/>
        <v>0</v>
      </c>
      <c r="Z23" s="41" t="s">
        <v>35</v>
      </c>
      <c r="AA23" s="1">
        <f t="shared" si="3"/>
        <v>0</v>
      </c>
      <c r="AB23" s="42" t="s">
        <v>44</v>
      </c>
    </row>
    <row r="24" spans="2:32" ht="15" customHeight="1" x14ac:dyDescent="0.4">
      <c r="B24" s="26">
        <v>20</v>
      </c>
      <c r="C24" s="92"/>
      <c r="D24" s="134"/>
      <c r="E24" s="135"/>
      <c r="F24" s="15"/>
      <c r="G24" s="85">
        <v>22</v>
      </c>
      <c r="H24" s="89"/>
      <c r="I24" s="15"/>
      <c r="J24" s="90"/>
      <c r="K24" s="91" t="s">
        <v>35</v>
      </c>
      <c r="L24" s="147"/>
      <c r="M24" s="93" t="s">
        <v>44</v>
      </c>
      <c r="Q24" s="68">
        <v>20</v>
      </c>
      <c r="R24" s="24">
        <f t="shared" ref="R24:T24" si="10">R49*R49*PI()/4</f>
        <v>530.92915845667505</v>
      </c>
      <c r="S24" s="24">
        <f t="shared" si="10"/>
        <v>1661.9025137490005</v>
      </c>
      <c r="T24" s="24">
        <f t="shared" si="10"/>
        <v>3421.1943997592848</v>
      </c>
      <c r="U24" s="15"/>
      <c r="V24" s="114">
        <v>22</v>
      </c>
      <c r="W24" s="115">
        <f t="shared" si="9"/>
        <v>730.61664150047625</v>
      </c>
      <c r="Y24" s="45">
        <f t="shared" si="2"/>
        <v>0</v>
      </c>
      <c r="Z24" s="41" t="s">
        <v>35</v>
      </c>
      <c r="AA24" s="1">
        <f t="shared" si="3"/>
        <v>0</v>
      </c>
      <c r="AB24" s="42" t="s">
        <v>44</v>
      </c>
    </row>
    <row r="25" spans="2:32" ht="15" customHeight="1" x14ac:dyDescent="0.4">
      <c r="B25" s="26">
        <v>25</v>
      </c>
      <c r="C25" s="92"/>
      <c r="D25" s="134"/>
      <c r="E25" s="135"/>
      <c r="F25" s="15"/>
      <c r="G25" s="85">
        <v>28</v>
      </c>
      <c r="H25" s="89"/>
      <c r="I25" s="15"/>
      <c r="J25" s="90"/>
      <c r="K25" s="91" t="s">
        <v>35</v>
      </c>
      <c r="L25" s="147"/>
      <c r="M25" s="93" t="s">
        <v>44</v>
      </c>
      <c r="Q25" s="68">
        <v>25</v>
      </c>
      <c r="R25" s="24">
        <f t="shared" ref="R25:T25" si="11">R50*R50*PI()/4</f>
        <v>804.24771931898704</v>
      </c>
      <c r="S25" s="24">
        <f t="shared" si="11"/>
        <v>2123.7166338267002</v>
      </c>
      <c r="T25" s="24">
        <f t="shared" si="11"/>
        <v>4071.5040790523717</v>
      </c>
      <c r="U25" s="15"/>
      <c r="V25" s="114">
        <v>25</v>
      </c>
      <c r="W25" s="115">
        <f t="shared" si="9"/>
        <v>907.9202768874502</v>
      </c>
      <c r="Y25" s="45">
        <f t="shared" si="2"/>
        <v>0</v>
      </c>
      <c r="Z25" s="41" t="s">
        <v>35</v>
      </c>
      <c r="AA25" s="1">
        <f t="shared" si="3"/>
        <v>0</v>
      </c>
      <c r="AB25" s="42" t="s">
        <v>44</v>
      </c>
    </row>
    <row r="26" spans="2:32" ht="15" customHeight="1" thickBot="1" x14ac:dyDescent="0.45">
      <c r="B26" s="26">
        <v>30</v>
      </c>
      <c r="C26" s="92"/>
      <c r="D26" s="134"/>
      <c r="E26" s="135"/>
      <c r="F26" s="15"/>
      <c r="G26" s="85">
        <v>30</v>
      </c>
      <c r="H26" s="89"/>
      <c r="I26" s="15"/>
      <c r="J26" s="100"/>
      <c r="K26" s="101" t="s">
        <v>35</v>
      </c>
      <c r="L26" s="148"/>
      <c r="M26" s="103" t="s">
        <v>44</v>
      </c>
      <c r="N26" s="20"/>
      <c r="O26" s="20"/>
      <c r="Q26" s="68">
        <v>30</v>
      </c>
      <c r="R26" s="24">
        <f t="shared" ref="R26:T26" si="12">R51*R51*PI()/4</f>
        <v>1134.1149479459152</v>
      </c>
      <c r="S26" s="24">
        <f t="shared" si="12"/>
        <v>2642.079421669016</v>
      </c>
      <c r="T26" s="24">
        <f t="shared" si="12"/>
        <v>4778.3624261100749</v>
      </c>
      <c r="U26" s="15"/>
      <c r="V26" s="114">
        <v>28</v>
      </c>
      <c r="W26" s="115">
        <f t="shared" si="9"/>
        <v>1046.3467031862506</v>
      </c>
      <c r="Y26" s="110">
        <f t="shared" si="2"/>
        <v>0</v>
      </c>
      <c r="Z26" s="43" t="s">
        <v>35</v>
      </c>
      <c r="AA26" s="22">
        <f t="shared" si="3"/>
        <v>0</v>
      </c>
      <c r="AB26" s="44" t="s">
        <v>44</v>
      </c>
    </row>
    <row r="27" spans="2:32" ht="15" customHeight="1" thickBot="1" x14ac:dyDescent="0.45">
      <c r="B27" s="26">
        <v>40</v>
      </c>
      <c r="C27" s="92"/>
      <c r="D27" s="134"/>
      <c r="E27" s="135"/>
      <c r="F27" s="15"/>
      <c r="G27" s="97">
        <v>36</v>
      </c>
      <c r="H27" s="96"/>
      <c r="I27" s="38"/>
      <c r="J27" s="38"/>
      <c r="K27" s="104"/>
      <c r="L27" s="38"/>
      <c r="M27" s="38"/>
      <c r="N27" s="20"/>
      <c r="O27" s="20"/>
      <c r="Q27" s="68">
        <v>40</v>
      </c>
      <c r="R27" s="24">
        <f t="shared" ref="R27:T27" si="13">R52*R52*PI()/4</f>
        <v>1809.5573684677208</v>
      </c>
      <c r="S27" s="24">
        <f t="shared" si="13"/>
        <v>3739.2806559352512</v>
      </c>
      <c r="T27" s="24">
        <f t="shared" si="13"/>
        <v>6221.1388522711877</v>
      </c>
      <c r="U27" s="15"/>
      <c r="V27" s="120">
        <v>36</v>
      </c>
      <c r="W27" s="115">
        <f t="shared" si="9"/>
        <v>1385.4423602330987</v>
      </c>
      <c r="AA27" s="18"/>
    </row>
    <row r="28" spans="2:32" ht="15" customHeight="1" x14ac:dyDescent="0.4">
      <c r="B28" s="26">
        <v>50</v>
      </c>
      <c r="C28" s="92"/>
      <c r="D28" s="134"/>
      <c r="E28" s="135"/>
      <c r="F28" s="15"/>
      <c r="G28" s="15"/>
      <c r="H28" s="15"/>
      <c r="I28" s="18"/>
      <c r="J28" s="18"/>
      <c r="K28" s="18"/>
      <c r="L28" s="38"/>
      <c r="M28" s="38"/>
      <c r="N28" s="20"/>
      <c r="O28" s="20"/>
      <c r="Q28" s="68">
        <v>50</v>
      </c>
      <c r="R28" s="24">
        <f t="shared" ref="R28:T28" si="14">R53*R53*PI()/4</f>
        <v>2827.4333882308138</v>
      </c>
      <c r="S28" s="24">
        <f t="shared" si="14"/>
        <v>5152.9973500506585</v>
      </c>
      <c r="T28" s="24">
        <f t="shared" si="14"/>
        <v>8011.8466648173699</v>
      </c>
      <c r="U28" s="15"/>
      <c r="V28" s="15"/>
      <c r="W28" s="15"/>
      <c r="AA28" s="18"/>
    </row>
    <row r="29" spans="2:32" ht="15" customHeight="1" x14ac:dyDescent="0.4">
      <c r="B29" s="26">
        <v>65</v>
      </c>
      <c r="C29" s="92"/>
      <c r="D29" s="134"/>
      <c r="E29" s="135"/>
      <c r="F29" s="15"/>
      <c r="G29" s="15"/>
      <c r="H29" s="15"/>
      <c r="I29" s="18"/>
      <c r="J29" s="18"/>
      <c r="K29" s="18"/>
      <c r="L29" s="15"/>
      <c r="M29" s="15"/>
      <c r="Q29" s="68">
        <v>65</v>
      </c>
      <c r="R29" s="24">
        <f t="shared" ref="R29:T29" si="15">R54*R54*PI()/4</f>
        <v>4536.4597917836609</v>
      </c>
      <c r="S29" s="24">
        <f t="shared" si="15"/>
        <v>7389.8113194065909</v>
      </c>
      <c r="T29" s="24">
        <f t="shared" si="15"/>
        <v>10751.315458747669</v>
      </c>
      <c r="U29" s="15"/>
      <c r="V29" s="15"/>
      <c r="W29" s="15"/>
      <c r="AA29" s="18"/>
      <c r="AF29" s="18"/>
    </row>
    <row r="30" spans="2:32" ht="15" customHeight="1" x14ac:dyDescent="0.4">
      <c r="B30" s="26">
        <v>75</v>
      </c>
      <c r="C30" s="92"/>
      <c r="D30" s="24" t="s">
        <v>34</v>
      </c>
      <c r="E30" s="105" t="s">
        <v>34</v>
      </c>
      <c r="F30" s="15"/>
      <c r="G30" s="15"/>
      <c r="H30" s="15"/>
      <c r="I30" s="18"/>
      <c r="J30" s="15"/>
      <c r="K30" s="15"/>
      <c r="L30" s="15"/>
      <c r="M30" s="15"/>
      <c r="Q30" s="68">
        <v>75</v>
      </c>
      <c r="R30" s="24">
        <f t="shared" ref="R30" si="16">R55*R55*PI()/4</f>
        <v>6221.1388522711877</v>
      </c>
      <c r="S30" s="24" t="s">
        <v>34</v>
      </c>
      <c r="T30" s="105" t="s">
        <v>34</v>
      </c>
      <c r="U30" s="15"/>
      <c r="V30" s="15"/>
      <c r="W30" s="15"/>
    </row>
    <row r="31" spans="2:32" ht="15" customHeight="1" thickBot="1" x14ac:dyDescent="0.45">
      <c r="B31" s="27">
        <v>100</v>
      </c>
      <c r="C31" s="102"/>
      <c r="D31" s="106" t="s">
        <v>34</v>
      </c>
      <c r="E31" s="107" t="s">
        <v>34</v>
      </c>
      <c r="F31" s="15"/>
      <c r="G31" s="15"/>
      <c r="H31" s="15"/>
      <c r="I31" s="18"/>
      <c r="J31" s="15"/>
      <c r="K31" s="15"/>
      <c r="L31" s="15"/>
      <c r="M31" s="15"/>
      <c r="Q31" s="69">
        <v>100</v>
      </c>
      <c r="R31" s="24">
        <f t="shared" ref="R31" si="17">R56*R56*PI()/4</f>
        <v>10207.034531513238</v>
      </c>
      <c r="S31" s="106" t="s">
        <v>34</v>
      </c>
      <c r="T31" s="107" t="s">
        <v>34</v>
      </c>
      <c r="U31" s="15"/>
      <c r="V31" s="15"/>
      <c r="W31" s="15"/>
    </row>
    <row r="32" spans="2:32" ht="15" customHeight="1" x14ac:dyDescent="0.4">
      <c r="B32" s="15"/>
      <c r="C32" s="15"/>
      <c r="D32" s="18"/>
      <c r="E32" s="15"/>
      <c r="F32" s="15"/>
      <c r="G32" s="15"/>
      <c r="H32" s="15"/>
      <c r="I32" s="15"/>
      <c r="J32" s="15"/>
      <c r="K32" s="15"/>
      <c r="L32" s="15"/>
      <c r="M32" s="15"/>
      <c r="Q32" s="7"/>
      <c r="R32" s="7"/>
      <c r="S32" s="7"/>
      <c r="T32" s="7"/>
      <c r="U32" s="7"/>
    </row>
    <row r="33" spans="2:27" ht="15" customHeight="1" x14ac:dyDescent="0.4">
      <c r="D33" s="18"/>
      <c r="Q33" s="7"/>
      <c r="R33" s="7"/>
      <c r="S33" s="7"/>
      <c r="T33" s="7"/>
      <c r="U33" s="7"/>
    </row>
    <row r="34" spans="2:27" x14ac:dyDescent="0.4">
      <c r="B34" t="s">
        <v>84</v>
      </c>
      <c r="D34" s="18"/>
      <c r="W34" s="15"/>
    </row>
    <row r="35" spans="2:27" ht="19.5" thickBot="1" x14ac:dyDescent="0.45">
      <c r="D35" s="18"/>
      <c r="Q35" s="15"/>
      <c r="R35" s="15"/>
      <c r="S35" s="15"/>
      <c r="X35" s="15"/>
      <c r="Y35" s="15"/>
      <c r="Z35" s="15"/>
      <c r="AA35" s="15"/>
    </row>
    <row r="36" spans="2:27" ht="18.75" customHeight="1" x14ac:dyDescent="0.4">
      <c r="B36" s="123" t="s">
        <v>54</v>
      </c>
      <c r="C36" s="235" t="s">
        <v>7</v>
      </c>
      <c r="D36" s="124"/>
      <c r="E36" s="125"/>
      <c r="F36" s="274" t="s">
        <v>10</v>
      </c>
      <c r="G36" s="274"/>
      <c r="H36" s="275" t="s">
        <v>11</v>
      </c>
      <c r="L36" s="82"/>
      <c r="M36" s="20"/>
      <c r="N36" s="20"/>
      <c r="O36" s="18"/>
      <c r="Q36" s="112" t="s">
        <v>54</v>
      </c>
      <c r="R36" s="64" t="s">
        <v>7</v>
      </c>
      <c r="S36" s="15"/>
      <c r="T36" s="113"/>
      <c r="U36" s="274" t="s">
        <v>10</v>
      </c>
      <c r="V36" s="274"/>
      <c r="W36" s="281" t="s">
        <v>11</v>
      </c>
      <c r="X36" s="15"/>
      <c r="Y36" s="15"/>
      <c r="Z36" s="15"/>
      <c r="AA36" s="15"/>
    </row>
    <row r="37" spans="2:27" x14ac:dyDescent="0.4">
      <c r="B37" s="126">
        <v>16</v>
      </c>
      <c r="C37" s="236">
        <v>21</v>
      </c>
      <c r="D37" s="124"/>
      <c r="E37" s="126" t="s">
        <v>54</v>
      </c>
      <c r="F37" s="116" t="s">
        <v>80</v>
      </c>
      <c r="G37" s="116" t="s">
        <v>81</v>
      </c>
      <c r="H37" s="276"/>
      <c r="L37" s="20"/>
      <c r="M37" s="20"/>
      <c r="N37" s="20"/>
      <c r="O37" s="20"/>
      <c r="Q37" s="114">
        <v>16</v>
      </c>
      <c r="R37" s="115">
        <v>21</v>
      </c>
      <c r="S37" s="15"/>
      <c r="T37" s="114" t="s">
        <v>54</v>
      </c>
      <c r="U37" s="116" t="s">
        <v>80</v>
      </c>
      <c r="V37" s="116" t="s">
        <v>81</v>
      </c>
      <c r="W37" s="282"/>
      <c r="X37" s="15"/>
      <c r="Y37" s="18"/>
      <c r="Z37" s="18"/>
      <c r="AA37" s="18"/>
    </row>
    <row r="38" spans="2:27" x14ac:dyDescent="0.4">
      <c r="B38" s="126">
        <v>18</v>
      </c>
      <c r="C38" s="236">
        <v>23</v>
      </c>
      <c r="D38" s="124"/>
      <c r="E38" s="127">
        <v>10</v>
      </c>
      <c r="F38" s="239">
        <v>24</v>
      </c>
      <c r="G38" s="239">
        <v>34</v>
      </c>
      <c r="H38" s="236">
        <v>19</v>
      </c>
      <c r="L38" s="20"/>
      <c r="M38" s="20"/>
      <c r="N38" s="20"/>
      <c r="O38" s="20"/>
      <c r="Q38" s="114">
        <v>18</v>
      </c>
      <c r="R38" s="115">
        <v>23</v>
      </c>
      <c r="S38" s="15"/>
      <c r="T38" s="68">
        <v>10</v>
      </c>
      <c r="U38" s="117">
        <v>24</v>
      </c>
      <c r="V38" s="117">
        <v>34</v>
      </c>
      <c r="W38" s="115">
        <v>19</v>
      </c>
      <c r="X38" s="15"/>
      <c r="Y38" s="18"/>
      <c r="Z38" s="18"/>
      <c r="AA38" s="18"/>
    </row>
    <row r="39" spans="2:27" x14ac:dyDescent="0.4">
      <c r="B39" s="126">
        <v>22</v>
      </c>
      <c r="C39" s="236">
        <v>27.8</v>
      </c>
      <c r="D39" s="124"/>
      <c r="E39" s="127">
        <v>13</v>
      </c>
      <c r="F39" s="239">
        <v>28</v>
      </c>
      <c r="G39" s="239">
        <v>38</v>
      </c>
      <c r="H39" s="236">
        <v>23.5</v>
      </c>
      <c r="Q39" s="114">
        <v>22</v>
      </c>
      <c r="R39" s="115">
        <v>27.8</v>
      </c>
      <c r="S39" s="15"/>
      <c r="T39" s="68">
        <v>13</v>
      </c>
      <c r="U39" s="117">
        <v>28</v>
      </c>
      <c r="V39" s="117">
        <v>38</v>
      </c>
      <c r="W39" s="115">
        <v>23.5</v>
      </c>
      <c r="X39" s="15"/>
      <c r="Y39" s="18"/>
      <c r="Z39" s="18"/>
      <c r="AA39" s="18"/>
    </row>
    <row r="40" spans="2:27" x14ac:dyDescent="0.4">
      <c r="B40" s="126">
        <v>25</v>
      </c>
      <c r="C40" s="236">
        <v>30.8</v>
      </c>
      <c r="D40" s="124"/>
      <c r="E40" s="127">
        <v>16</v>
      </c>
      <c r="F40" s="239">
        <v>32.5</v>
      </c>
      <c r="G40" s="239">
        <v>42.5</v>
      </c>
      <c r="H40" s="236">
        <v>31</v>
      </c>
      <c r="Q40" s="114">
        <v>25</v>
      </c>
      <c r="R40" s="115">
        <v>30.8</v>
      </c>
      <c r="S40" s="15"/>
      <c r="T40" s="68">
        <v>16</v>
      </c>
      <c r="U40" s="117">
        <v>32.5</v>
      </c>
      <c r="V40" s="117">
        <v>42.5</v>
      </c>
      <c r="W40" s="115">
        <v>31</v>
      </c>
      <c r="X40" s="15"/>
      <c r="Y40" s="18"/>
      <c r="Z40" s="18"/>
      <c r="AA40" s="18"/>
    </row>
    <row r="41" spans="2:27" ht="19.5" thickBot="1" x14ac:dyDescent="0.45">
      <c r="B41" s="126">
        <v>28</v>
      </c>
      <c r="C41" s="236">
        <v>34</v>
      </c>
      <c r="D41" s="124"/>
      <c r="E41" s="128">
        <v>20</v>
      </c>
      <c r="F41" s="240">
        <v>38</v>
      </c>
      <c r="G41" s="240">
        <v>48</v>
      </c>
      <c r="H41" s="238">
        <v>42</v>
      </c>
      <c r="Q41" s="114">
        <v>28</v>
      </c>
      <c r="R41" s="115">
        <v>34</v>
      </c>
      <c r="S41" s="15"/>
      <c r="T41" s="69">
        <v>20</v>
      </c>
      <c r="U41" s="118">
        <v>38</v>
      </c>
      <c r="V41" s="118">
        <v>48</v>
      </c>
      <c r="W41" s="119">
        <v>42</v>
      </c>
    </row>
    <row r="42" spans="2:27" x14ac:dyDescent="0.4">
      <c r="B42" s="126">
        <v>30</v>
      </c>
      <c r="C42" s="236">
        <v>36.5</v>
      </c>
      <c r="D42" s="124"/>
      <c r="E42" s="129"/>
      <c r="F42" s="130"/>
      <c r="G42" s="130"/>
      <c r="H42" s="130"/>
      <c r="Q42" s="114">
        <v>30</v>
      </c>
      <c r="R42" s="115">
        <v>36.5</v>
      </c>
      <c r="S42" s="15"/>
      <c r="T42" s="18"/>
      <c r="U42" s="38"/>
      <c r="V42" s="38"/>
      <c r="W42" s="38"/>
    </row>
    <row r="43" spans="2:27" ht="19.5" thickBot="1" x14ac:dyDescent="0.45">
      <c r="B43" s="237">
        <v>36</v>
      </c>
      <c r="C43" s="238">
        <v>42</v>
      </c>
      <c r="D43" s="124"/>
      <c r="E43" s="129"/>
      <c r="F43" s="130"/>
      <c r="G43" s="130"/>
      <c r="H43" s="130"/>
      <c r="Q43" s="120">
        <v>36</v>
      </c>
      <c r="R43" s="119">
        <v>42</v>
      </c>
      <c r="S43" s="15"/>
      <c r="T43" s="18"/>
      <c r="U43" s="38"/>
      <c r="V43" s="38"/>
      <c r="W43" s="38"/>
    </row>
    <row r="44" spans="2:27" ht="19.5" thickBot="1" x14ac:dyDescent="0.45">
      <c r="B44" s="124"/>
      <c r="C44" s="124"/>
      <c r="D44" s="124"/>
      <c r="E44" s="129"/>
      <c r="F44" s="124"/>
      <c r="G44" s="124"/>
      <c r="H44" s="124"/>
      <c r="Q44" s="15"/>
      <c r="R44" s="15"/>
      <c r="S44" s="15"/>
      <c r="T44" s="18"/>
      <c r="U44" s="15"/>
      <c r="V44" s="15"/>
      <c r="W44" s="15"/>
    </row>
    <row r="45" spans="2:27" ht="19.5" thickBot="1" x14ac:dyDescent="0.45">
      <c r="B45" s="123"/>
      <c r="C45" s="279" t="s">
        <v>82</v>
      </c>
      <c r="D45" s="279"/>
      <c r="E45" s="280"/>
      <c r="F45" s="124"/>
      <c r="G45" s="124"/>
      <c r="H45" s="124"/>
      <c r="Q45" s="112"/>
      <c r="R45" s="283" t="s">
        <v>82</v>
      </c>
      <c r="S45" s="283"/>
      <c r="T45" s="284"/>
      <c r="U45" s="15"/>
      <c r="V45" s="15"/>
      <c r="W45" s="15"/>
    </row>
    <row r="46" spans="2:27" x14ac:dyDescent="0.4">
      <c r="B46" s="127" t="s">
        <v>54</v>
      </c>
      <c r="C46" s="131"/>
      <c r="D46" s="116" t="s">
        <v>81</v>
      </c>
      <c r="E46" s="122" t="s">
        <v>83</v>
      </c>
      <c r="F46" s="124"/>
      <c r="G46" s="123" t="s">
        <v>54</v>
      </c>
      <c r="H46" s="235" t="s">
        <v>9</v>
      </c>
      <c r="Q46" s="68" t="s">
        <v>54</v>
      </c>
      <c r="R46" s="121"/>
      <c r="S46" s="116" t="s">
        <v>81</v>
      </c>
      <c r="T46" s="122" t="s">
        <v>83</v>
      </c>
      <c r="U46" s="15"/>
      <c r="V46" s="112" t="s">
        <v>54</v>
      </c>
      <c r="W46" s="64" t="s">
        <v>9</v>
      </c>
    </row>
    <row r="47" spans="2:27" x14ac:dyDescent="0.4">
      <c r="B47" s="127">
        <v>13</v>
      </c>
      <c r="C47" s="116">
        <v>18</v>
      </c>
      <c r="D47" s="116">
        <v>38</v>
      </c>
      <c r="E47" s="122">
        <v>58</v>
      </c>
      <c r="F47" s="124"/>
      <c r="G47" s="126">
        <v>14</v>
      </c>
      <c r="H47" s="236">
        <v>19</v>
      </c>
      <c r="Q47" s="68">
        <v>13</v>
      </c>
      <c r="R47" s="24">
        <v>18</v>
      </c>
      <c r="S47" s="24">
        <v>38</v>
      </c>
      <c r="T47" s="105">
        <v>58</v>
      </c>
      <c r="U47" s="15"/>
      <c r="V47" s="114">
        <v>14</v>
      </c>
      <c r="W47" s="115">
        <v>19</v>
      </c>
    </row>
    <row r="48" spans="2:27" x14ac:dyDescent="0.4">
      <c r="B48" s="127">
        <v>16</v>
      </c>
      <c r="C48" s="116">
        <v>22</v>
      </c>
      <c r="D48" s="116">
        <v>42</v>
      </c>
      <c r="E48" s="122">
        <v>62</v>
      </c>
      <c r="F48" s="124"/>
      <c r="G48" s="126">
        <v>16</v>
      </c>
      <c r="H48" s="236">
        <v>23</v>
      </c>
      <c r="Q48" s="68">
        <v>16</v>
      </c>
      <c r="R48" s="24">
        <v>22</v>
      </c>
      <c r="S48" s="24">
        <v>42</v>
      </c>
      <c r="T48" s="105">
        <v>62</v>
      </c>
      <c r="U48" s="15"/>
      <c r="V48" s="114">
        <v>16</v>
      </c>
      <c r="W48" s="115">
        <v>23</v>
      </c>
    </row>
    <row r="49" spans="2:23" x14ac:dyDescent="0.4">
      <c r="B49" s="127">
        <v>20</v>
      </c>
      <c r="C49" s="116">
        <v>26</v>
      </c>
      <c r="D49" s="116">
        <v>46</v>
      </c>
      <c r="E49" s="122">
        <v>66</v>
      </c>
      <c r="F49" s="124"/>
      <c r="G49" s="126">
        <v>22</v>
      </c>
      <c r="H49" s="236">
        <v>30.5</v>
      </c>
      <c r="Q49" s="68">
        <v>20</v>
      </c>
      <c r="R49" s="24">
        <v>26</v>
      </c>
      <c r="S49" s="24">
        <v>46</v>
      </c>
      <c r="T49" s="105">
        <v>66</v>
      </c>
      <c r="U49" s="15"/>
      <c r="V49" s="114">
        <v>22</v>
      </c>
      <c r="W49" s="115">
        <v>30.5</v>
      </c>
    </row>
    <row r="50" spans="2:23" x14ac:dyDescent="0.4">
      <c r="B50" s="127">
        <v>25</v>
      </c>
      <c r="C50" s="116">
        <v>32</v>
      </c>
      <c r="D50" s="116">
        <v>52</v>
      </c>
      <c r="E50" s="122">
        <v>72</v>
      </c>
      <c r="F50" s="124"/>
      <c r="G50" s="126">
        <v>28</v>
      </c>
      <c r="H50" s="236">
        <v>34</v>
      </c>
      <c r="Q50" s="68">
        <v>25</v>
      </c>
      <c r="R50" s="24">
        <v>32</v>
      </c>
      <c r="S50" s="24">
        <v>52</v>
      </c>
      <c r="T50" s="105">
        <v>72</v>
      </c>
      <c r="U50" s="15"/>
      <c r="V50" s="114">
        <v>28</v>
      </c>
      <c r="W50" s="115">
        <v>34</v>
      </c>
    </row>
    <row r="51" spans="2:23" x14ac:dyDescent="0.4">
      <c r="B51" s="127">
        <v>30</v>
      </c>
      <c r="C51" s="116">
        <v>38</v>
      </c>
      <c r="D51" s="116">
        <v>58</v>
      </c>
      <c r="E51" s="122">
        <v>78</v>
      </c>
      <c r="F51" s="124"/>
      <c r="G51" s="126">
        <v>30</v>
      </c>
      <c r="H51" s="236">
        <v>36.5</v>
      </c>
      <c r="Q51" s="68">
        <v>30</v>
      </c>
      <c r="R51" s="24">
        <v>38</v>
      </c>
      <c r="S51" s="24">
        <v>58</v>
      </c>
      <c r="T51" s="105">
        <v>78</v>
      </c>
      <c r="U51" s="15"/>
      <c r="V51" s="114">
        <v>30</v>
      </c>
      <c r="W51" s="115">
        <v>36.5</v>
      </c>
    </row>
    <row r="52" spans="2:23" ht="19.5" thickBot="1" x14ac:dyDescent="0.45">
      <c r="B52" s="127">
        <v>40</v>
      </c>
      <c r="C52" s="116">
        <v>48</v>
      </c>
      <c r="D52" s="116">
        <v>69</v>
      </c>
      <c r="E52" s="122">
        <v>89</v>
      </c>
      <c r="F52" s="124"/>
      <c r="G52" s="237">
        <v>36</v>
      </c>
      <c r="H52" s="238">
        <v>42</v>
      </c>
      <c r="Q52" s="68">
        <v>40</v>
      </c>
      <c r="R52" s="24">
        <v>48</v>
      </c>
      <c r="S52" s="24">
        <v>69</v>
      </c>
      <c r="T52" s="105">
        <v>89</v>
      </c>
      <c r="U52" s="15"/>
      <c r="V52" s="120">
        <v>36</v>
      </c>
      <c r="W52" s="119">
        <v>42</v>
      </c>
    </row>
    <row r="53" spans="2:23" x14ac:dyDescent="0.4">
      <c r="B53" s="127">
        <v>50</v>
      </c>
      <c r="C53" s="116">
        <v>60</v>
      </c>
      <c r="D53" s="116">
        <v>81</v>
      </c>
      <c r="E53" s="122">
        <v>101</v>
      </c>
      <c r="F53" s="124"/>
      <c r="G53" s="124"/>
      <c r="H53" s="124"/>
      <c r="Q53" s="68">
        <v>50</v>
      </c>
      <c r="R53" s="24">
        <v>60</v>
      </c>
      <c r="S53" s="24">
        <v>81</v>
      </c>
      <c r="T53" s="105">
        <v>101</v>
      </c>
      <c r="U53" s="15"/>
      <c r="V53" s="15"/>
      <c r="W53" s="15"/>
    </row>
    <row r="54" spans="2:23" x14ac:dyDescent="0.4">
      <c r="B54" s="127">
        <v>65</v>
      </c>
      <c r="C54" s="116">
        <v>76</v>
      </c>
      <c r="D54" s="116">
        <v>97</v>
      </c>
      <c r="E54" s="122">
        <v>117</v>
      </c>
      <c r="F54" s="124"/>
      <c r="G54" s="124"/>
      <c r="H54" s="124"/>
      <c r="Q54" s="68">
        <v>65</v>
      </c>
      <c r="R54" s="24">
        <v>76</v>
      </c>
      <c r="S54" s="24">
        <v>97</v>
      </c>
      <c r="T54" s="105">
        <v>117</v>
      </c>
      <c r="U54" s="15"/>
      <c r="V54" s="15"/>
      <c r="W54" s="15"/>
    </row>
    <row r="55" spans="2:23" ht="18.75" customHeight="1" x14ac:dyDescent="0.4">
      <c r="B55" s="127">
        <v>75</v>
      </c>
      <c r="C55" s="116">
        <v>89</v>
      </c>
      <c r="D55" s="116" t="s">
        <v>34</v>
      </c>
      <c r="E55" s="122" t="s">
        <v>34</v>
      </c>
      <c r="F55" s="124"/>
      <c r="G55" s="124"/>
      <c r="H55" s="124"/>
      <c r="Q55" s="68">
        <v>75</v>
      </c>
      <c r="R55" s="24">
        <v>89</v>
      </c>
      <c r="S55" s="24" t="s">
        <v>34</v>
      </c>
      <c r="T55" s="105" t="s">
        <v>34</v>
      </c>
      <c r="U55" s="15"/>
      <c r="V55" s="15"/>
      <c r="W55" s="15"/>
    </row>
    <row r="56" spans="2:23" ht="19.5" thickBot="1" x14ac:dyDescent="0.45">
      <c r="B56" s="128">
        <v>100</v>
      </c>
      <c r="C56" s="132">
        <v>114</v>
      </c>
      <c r="D56" s="132" t="s">
        <v>34</v>
      </c>
      <c r="E56" s="133" t="s">
        <v>34</v>
      </c>
      <c r="F56" s="124"/>
      <c r="G56" s="124"/>
      <c r="H56" s="124"/>
      <c r="Q56" s="69">
        <v>100</v>
      </c>
      <c r="R56" s="106">
        <v>114</v>
      </c>
      <c r="S56" s="106" t="s">
        <v>34</v>
      </c>
      <c r="T56" s="107" t="s">
        <v>34</v>
      </c>
      <c r="U56" s="15"/>
      <c r="V56" s="15"/>
      <c r="W56" s="15"/>
    </row>
  </sheetData>
  <sheetProtection algorithmName="SHA-512" hashValue="TbidyF7lFiU/R5lXJd3/wQS+Xrm+YkQjwgX6D6XOcSJDNpMohNAkh4YuCtHrJZ7wORJWjfthOruh8O13ZTGUhA==" saltValue="Ya9dhMQDzwfaB4nVTnT5mg==" spinCount="100000" sheet="1" objects="1" scenarios="1" selectLockedCells="1"/>
  <mergeCells count="18">
    <mergeCell ref="C45:E45"/>
    <mergeCell ref="U11:V11"/>
    <mergeCell ref="W11:W12"/>
    <mergeCell ref="R20:T20"/>
    <mergeCell ref="J12:K12"/>
    <mergeCell ref="C20:E20"/>
    <mergeCell ref="F11:G11"/>
    <mergeCell ref="H11:H12"/>
    <mergeCell ref="J11:M11"/>
    <mergeCell ref="U36:V36"/>
    <mergeCell ref="W36:W37"/>
    <mergeCell ref="R45:T45"/>
    <mergeCell ref="F36:G36"/>
    <mergeCell ref="H36:H37"/>
    <mergeCell ref="Y11:AB11"/>
    <mergeCell ref="L12:M12"/>
    <mergeCell ref="Y12:Z12"/>
    <mergeCell ref="AA12:AB12"/>
  </mergeCells>
  <phoneticPr fontId="1"/>
  <pageMargins left="0.7" right="0.7" top="0.75" bottom="0.75" header="0.3" footer="0.3"/>
  <pageSetup paperSize="9" orientation="portrait" horizontalDpi="1200" verticalDpi="1200" r:id="rId1"/>
  <ignoredErrors>
    <ignoredError sqref="R12:R18 W22:W27 U13:W16"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255E6-E2A4-4BCE-9BF2-44FC0F5468C2}">
  <sheetPr>
    <tabColor rgb="FFCCFFCC"/>
  </sheetPr>
  <dimension ref="A1:AO73"/>
  <sheetViews>
    <sheetView tabSelected="1" workbookViewId="0">
      <selection activeCell="I15" sqref="I15"/>
    </sheetView>
  </sheetViews>
  <sheetFormatPr defaultRowHeight="18.75" x14ac:dyDescent="0.4"/>
  <cols>
    <col min="1" max="1" width="9.875" customWidth="1"/>
    <col min="2" max="12" width="10.125" customWidth="1"/>
    <col min="18" max="18" width="9" customWidth="1"/>
    <col min="19" max="19" width="9" hidden="1" customWidth="1"/>
    <col min="20" max="20" width="10.125" hidden="1" customWidth="1"/>
    <col min="21" max="24" width="9" hidden="1" customWidth="1"/>
    <col min="25" max="25" width="10.125" hidden="1" customWidth="1"/>
    <col min="26" max="29" width="9" hidden="1" customWidth="1"/>
    <col min="30" max="30" width="10.125" hidden="1" customWidth="1"/>
    <col min="31" max="36" width="9" hidden="1" customWidth="1"/>
    <col min="37" max="38" width="9" customWidth="1"/>
  </cols>
  <sheetData>
    <row r="1" spans="1:37" ht="33" x14ac:dyDescent="0.4">
      <c r="B1" s="48" t="s">
        <v>93</v>
      </c>
    </row>
    <row r="2" spans="1:37" ht="18.75" customHeight="1" x14ac:dyDescent="0.4">
      <c r="B2" s="48"/>
      <c r="H2" t="s">
        <v>115</v>
      </c>
    </row>
    <row r="3" spans="1:37" ht="18.75" customHeight="1" x14ac:dyDescent="0.4">
      <c r="A3" t="s">
        <v>56</v>
      </c>
      <c r="B3" s="48"/>
    </row>
    <row r="4" spans="1:37" ht="18" customHeight="1" x14ac:dyDescent="0.4">
      <c r="A4" s="65" t="s">
        <v>91</v>
      </c>
    </row>
    <row r="5" spans="1:37" ht="19.5" customHeight="1" thickBot="1" x14ac:dyDescent="0.45">
      <c r="A5" s="49"/>
      <c r="B5" s="35" t="s">
        <v>85</v>
      </c>
      <c r="C5" s="20" t="s">
        <v>86</v>
      </c>
      <c r="D5" s="20" t="s">
        <v>87</v>
      </c>
      <c r="F5" t="s">
        <v>33</v>
      </c>
      <c r="H5" s="20" t="s">
        <v>90</v>
      </c>
      <c r="I5" t="s">
        <v>89</v>
      </c>
      <c r="X5" t="s">
        <v>33</v>
      </c>
      <c r="AB5" s="39" t="str">
        <f>IF(OR(S8=0,,H6=""),"",S8/0.5/T6)</f>
        <v/>
      </c>
    </row>
    <row r="6" spans="1:37" ht="24.95" customHeight="1" thickBot="1" x14ac:dyDescent="0.45">
      <c r="B6" s="35"/>
      <c r="C6" s="80"/>
      <c r="D6" s="140"/>
      <c r="E6" t="s">
        <v>35</v>
      </c>
      <c r="F6" s="139" t="str">
        <f>X6</f>
        <v/>
      </c>
      <c r="H6" s="141" t="str">
        <f>IF(OR(C6=0,C6=""),"",C6)</f>
        <v/>
      </c>
      <c r="I6" s="229" t="str">
        <f>AB5</f>
        <v/>
      </c>
      <c r="J6" s="20" t="s">
        <v>36</v>
      </c>
      <c r="K6" s="65" t="s">
        <v>38</v>
      </c>
      <c r="T6" s="2" t="str">
        <f>IF(C6="","",IF(C6=0,"",C6))</f>
        <v/>
      </c>
      <c r="U6" s="2" t="str">
        <f>IF(D6="","",IF(D6=0,"",D6))</f>
        <v/>
      </c>
      <c r="X6" s="36" t="str">
        <f>IF(OR(T6="",U6=""),"",S8/T6/U6)</f>
        <v/>
      </c>
      <c r="AB6" s="40" t="str">
        <f>IF(OR(S8=0,H7=""),"",S8/0.3/T6)</f>
        <v/>
      </c>
    </row>
    <row r="7" spans="1:37" ht="24.95" customHeight="1" thickBot="1" x14ac:dyDescent="0.45">
      <c r="H7" s="142" t="str">
        <f>IF(OR(C6=0,C6=""),"",C6)</f>
        <v/>
      </c>
      <c r="I7" s="230" t="str">
        <f>AB6</f>
        <v/>
      </c>
      <c r="J7" s="38" t="s">
        <v>36</v>
      </c>
      <c r="K7" s="65" t="s">
        <v>37</v>
      </c>
    </row>
    <row r="8" spans="1:37" x14ac:dyDescent="0.4">
      <c r="A8" t="s">
        <v>92</v>
      </c>
      <c r="S8">
        <f>SUM(T8:AA8)</f>
        <v>0</v>
      </c>
      <c r="T8">
        <f>SUMPRODUCT(V13:Y22,H13:K22)</f>
        <v>0</v>
      </c>
      <c r="U8">
        <f>SUMPRODUCT(V28:V30,C36:C38)</f>
        <v>0</v>
      </c>
      <c r="V8">
        <f>SUMPRODUCT(Y28:Y29,F36:F37)</f>
        <v>0</v>
      </c>
      <c r="W8">
        <f>SUMPRODUCT(AB30:AD31,I26:K27)</f>
        <v>0</v>
      </c>
      <c r="X8">
        <f>SUMPRODUCT(V34:Y46,I32:L44)</f>
        <v>0</v>
      </c>
      <c r="Y8">
        <f>SUM(AF13:AJ22)</f>
        <v>0</v>
      </c>
      <c r="AA8">
        <f>SUMPRODUCT(AA13:AA26,AC13:AC26)</f>
        <v>0</v>
      </c>
    </row>
    <row r="9" spans="1:37" ht="15" customHeight="1" thickBot="1" x14ac:dyDescent="0.45">
      <c r="A9" t="s">
        <v>95</v>
      </c>
      <c r="E9" s="20"/>
      <c r="F9" s="20"/>
      <c r="G9" s="20"/>
      <c r="H9" s="20"/>
      <c r="I9" s="20"/>
      <c r="J9" s="20"/>
      <c r="K9" s="20"/>
      <c r="L9" s="20"/>
      <c r="M9" s="20"/>
      <c r="N9" s="20"/>
      <c r="O9" s="20"/>
      <c r="P9" s="20"/>
      <c r="Q9" s="20"/>
      <c r="S9" s="15"/>
      <c r="T9" s="15"/>
      <c r="U9" s="15"/>
      <c r="V9" s="15"/>
      <c r="W9" s="15"/>
      <c r="X9" s="15"/>
      <c r="Y9" s="3"/>
      <c r="Z9" s="16"/>
      <c r="AA9" s="15"/>
      <c r="AB9" s="15"/>
      <c r="AC9" s="15"/>
    </row>
    <row r="10" spans="1:37" ht="15" customHeight="1" thickBot="1" x14ac:dyDescent="0.45">
      <c r="C10" s="297" t="s">
        <v>96</v>
      </c>
      <c r="D10" s="296"/>
      <c r="E10" s="20"/>
      <c r="F10" s="20"/>
      <c r="G10" s="20"/>
      <c r="S10" s="16"/>
      <c r="T10" s="19"/>
      <c r="U10" s="19"/>
      <c r="V10" s="15"/>
      <c r="W10" s="15"/>
      <c r="X10" s="15"/>
      <c r="Y10" s="3"/>
      <c r="Z10" s="16"/>
      <c r="AA10" s="15"/>
      <c r="AB10" s="15"/>
      <c r="AC10" s="15"/>
    </row>
    <row r="11" spans="1:37" ht="15" customHeight="1" thickBot="1" x14ac:dyDescent="0.45">
      <c r="B11" s="149" t="s">
        <v>97</v>
      </c>
      <c r="C11" s="150" t="s">
        <v>98</v>
      </c>
      <c r="D11" s="150" t="s">
        <v>99</v>
      </c>
      <c r="E11" s="151" t="s">
        <v>43</v>
      </c>
      <c r="F11" s="232"/>
      <c r="G11" s="222"/>
      <c r="H11" s="298" t="s">
        <v>82</v>
      </c>
      <c r="I11" s="298"/>
      <c r="J11" s="299"/>
      <c r="K11" s="300" t="s">
        <v>100</v>
      </c>
      <c r="M11" s="292" t="s">
        <v>41</v>
      </c>
      <c r="N11" s="293"/>
      <c r="O11" s="293"/>
      <c r="P11" s="294"/>
      <c r="S11" s="38"/>
      <c r="T11" s="152"/>
      <c r="U11" s="302" t="s">
        <v>82</v>
      </c>
      <c r="V11" s="303"/>
      <c r="W11" s="303"/>
      <c r="X11" s="303"/>
      <c r="Y11" s="304" t="s">
        <v>100</v>
      </c>
      <c r="Z11" s="15"/>
      <c r="AA11" s="241" t="s">
        <v>41</v>
      </c>
      <c r="AB11" s="242"/>
      <c r="AC11" s="242"/>
      <c r="AD11" s="243"/>
      <c r="AJ11" s="153"/>
      <c r="AK11" s="154"/>
    </row>
    <row r="12" spans="1:37" ht="15" customHeight="1" x14ac:dyDescent="0.4">
      <c r="B12" s="155" t="s">
        <v>101</v>
      </c>
      <c r="C12" s="156"/>
      <c r="D12" s="157"/>
      <c r="E12" s="223"/>
      <c r="F12" s="130"/>
      <c r="G12" s="158" t="s">
        <v>54</v>
      </c>
      <c r="H12" s="159" t="s">
        <v>102</v>
      </c>
      <c r="I12" s="160" t="s">
        <v>108</v>
      </c>
      <c r="J12" s="161" t="s">
        <v>109</v>
      </c>
      <c r="K12" s="301"/>
      <c r="M12" s="285" t="s">
        <v>42</v>
      </c>
      <c r="N12" s="286"/>
      <c r="O12" s="277" t="s">
        <v>43</v>
      </c>
      <c r="P12" s="278"/>
      <c r="S12" s="18"/>
      <c r="T12" s="162"/>
      <c r="U12" s="68" t="s">
        <v>54</v>
      </c>
      <c r="V12" s="121"/>
      <c r="W12" s="116" t="s">
        <v>81</v>
      </c>
      <c r="X12" s="163" t="s">
        <v>83</v>
      </c>
      <c r="Y12" s="304"/>
      <c r="Z12" s="15"/>
      <c r="AA12" s="244" t="s">
        <v>42</v>
      </c>
      <c r="AB12" s="245"/>
      <c r="AC12" s="246" t="s">
        <v>43</v>
      </c>
      <c r="AD12" s="247"/>
      <c r="AF12" s="164" t="s">
        <v>98</v>
      </c>
      <c r="AG12" s="165" t="s">
        <v>99</v>
      </c>
      <c r="AH12" s="164" t="s">
        <v>98</v>
      </c>
      <c r="AI12" s="166" t="s">
        <v>98</v>
      </c>
      <c r="AJ12" s="165" t="s">
        <v>99</v>
      </c>
      <c r="AK12" s="167"/>
    </row>
    <row r="13" spans="1:37" ht="15" customHeight="1" x14ac:dyDescent="0.4">
      <c r="B13" s="168"/>
      <c r="C13" s="156"/>
      <c r="D13" s="157"/>
      <c r="E13" s="224"/>
      <c r="F13" s="233"/>
      <c r="G13" s="158">
        <v>13</v>
      </c>
      <c r="H13" s="92"/>
      <c r="I13" s="134"/>
      <c r="J13" s="169"/>
      <c r="K13" s="105" t="s">
        <v>34</v>
      </c>
      <c r="M13" s="90"/>
      <c r="N13" s="91" t="s">
        <v>35</v>
      </c>
      <c r="O13" s="147"/>
      <c r="P13" s="93" t="s">
        <v>44</v>
      </c>
      <c r="S13" s="18"/>
      <c r="T13" s="162"/>
      <c r="U13" s="68">
        <v>13</v>
      </c>
      <c r="V13" s="24">
        <f t="shared" ref="V13:Y20" si="0">Y51*Y51*PI()/4</f>
        <v>254.46900494077323</v>
      </c>
      <c r="W13" s="24">
        <f t="shared" si="0"/>
        <v>1134.1149479459152</v>
      </c>
      <c r="X13" s="136">
        <f t="shared" si="0"/>
        <v>2642.079421669016</v>
      </c>
      <c r="Y13" s="24" t="s">
        <v>34</v>
      </c>
      <c r="Z13" s="15"/>
      <c r="AA13" s="45">
        <f>PI()*M13^2/4</f>
        <v>0</v>
      </c>
      <c r="AB13" s="41" t="s">
        <v>35</v>
      </c>
      <c r="AC13" s="1">
        <f t="shared" ref="AC13:AC26" si="1">O13</f>
        <v>0</v>
      </c>
      <c r="AD13" s="42" t="s">
        <v>44</v>
      </c>
      <c r="AF13" s="170" t="str">
        <f>IF($C12="","",IF($B$13="",$E12*PI()*C12*C12/4,$E12*INDEX($AG$27:$AH$41,MATCH(C12,$AF$27:$AF$41,0),MATCH($B$13,$AG$26:$AH$26,0))))</f>
        <v/>
      </c>
      <c r="AG13" s="171" t="str">
        <f>IF($D12="","",IF($B$15="",$E12*PI()*D12*D12/4,$E12*INDEX($AG$27:$AH$41,MATCH(D12,$AF$27:$AF$41,0),MATCH($B$15,$AG$26:$AH$26,0))))</f>
        <v/>
      </c>
      <c r="AH13" s="170" t="str">
        <f>IF(C25="","",IF($B$26="",$F25*PI()*C25*C25/4,$F25*INDEX($AG$27:$AH$41,MATCH(C25,$AF$27:$AF$41,0),MATCH($B$26,$AG$26:$AH$26,0))))</f>
        <v/>
      </c>
      <c r="AI13" s="170" t="str">
        <f t="shared" ref="AI13:AI19" si="2">IF(D25="","",IF($B$26="",$F25*PI()*D25*D25/4,$F25*INDEX($AG$27:$AH$41,MATCH(D25,$AF$27:$AF$41,0),MATCH($B$26,$AG$26:$AH$26,0))))</f>
        <v/>
      </c>
      <c r="AJ13" s="170" t="str">
        <f>IF(E25="","",IF($B$28="",$F25*PI()*E25*E25/4,$F25*INDEX($AG$27:$AH$41,MATCH(E25,$AF$27:$AF$41,0),MATCH($B$28,$AG$26:$AH$26,0))))</f>
        <v/>
      </c>
      <c r="AK13" s="167"/>
    </row>
    <row r="14" spans="1:37" ht="15" customHeight="1" x14ac:dyDescent="0.4">
      <c r="B14" s="155" t="s">
        <v>103</v>
      </c>
      <c r="C14" s="156"/>
      <c r="D14" s="157"/>
      <c r="E14" s="224"/>
      <c r="F14" s="233"/>
      <c r="G14" s="158">
        <v>16</v>
      </c>
      <c r="H14" s="92"/>
      <c r="I14" s="134"/>
      <c r="J14" s="169"/>
      <c r="K14" s="105" t="s">
        <v>34</v>
      </c>
      <c r="M14" s="90"/>
      <c r="N14" s="91" t="s">
        <v>35</v>
      </c>
      <c r="O14" s="147"/>
      <c r="P14" s="93" t="s">
        <v>44</v>
      </c>
      <c r="S14" s="18"/>
      <c r="T14" s="162"/>
      <c r="U14" s="68">
        <v>16</v>
      </c>
      <c r="V14" s="24">
        <f t="shared" si="0"/>
        <v>380.13271108436498</v>
      </c>
      <c r="W14" s="24">
        <f t="shared" si="0"/>
        <v>1385.4423602330987</v>
      </c>
      <c r="X14" s="136">
        <f t="shared" si="0"/>
        <v>3019.0705400997913</v>
      </c>
      <c r="Y14" s="24" t="s">
        <v>34</v>
      </c>
      <c r="Z14" s="15"/>
      <c r="AA14" s="45">
        <f t="shared" ref="AA14:AA26" si="3">PI()*M14^2/4</f>
        <v>0</v>
      </c>
      <c r="AB14" s="41" t="s">
        <v>35</v>
      </c>
      <c r="AC14" s="1">
        <f t="shared" si="1"/>
        <v>0</v>
      </c>
      <c r="AD14" s="42" t="s">
        <v>44</v>
      </c>
      <c r="AF14" s="170" t="str">
        <f t="shared" ref="AF14:AF21" si="4">IF($C13="","",IF($B$13="",$E13*PI()*C13*C13/4,$E13*INDEX($AG$27:$AH$41,MATCH(C13,$AF$27:$AF$41,0),MATCH($B$13,$AG$26:$AH$26,0))))</f>
        <v/>
      </c>
      <c r="AG14" s="171" t="str">
        <f t="shared" ref="AG14:AG21" si="5">IF($D13="","",IF($B$15="",$E13*PI()*D13*D13/4,$E13*INDEX($AG$27:$AH$41,MATCH(D13,$AF$27:$AF$41,0),MATCH($B$15,$AG$26:$AH$26,0))))</f>
        <v/>
      </c>
      <c r="AH14" s="170" t="str">
        <f t="shared" ref="AH14:AH19" si="6">IF(C26="","",IF($B$26="",$F26*PI()*C26*C26/4,$F26*INDEX($AG$27:$AH$41,MATCH(C26,$AF$27:$AF$41,0),MATCH($B$26,$AG$26:$AH$26,0))))</f>
        <v/>
      </c>
      <c r="AI14" s="170" t="str">
        <f t="shared" si="2"/>
        <v/>
      </c>
      <c r="AJ14" s="170" t="str">
        <f t="shared" ref="AJ14:AJ19" si="7">IF(E26="","",IF($B$26="",$F26*PI()*E26*E26/4,$F26*INDEX($AG$27:$AH$41,MATCH(E26,$AF$27:$AF$41,0),MATCH($B$28,$AG$26:$AH$26,0))))</f>
        <v/>
      </c>
      <c r="AK14" s="167"/>
    </row>
    <row r="15" spans="1:37" ht="15" customHeight="1" thickBot="1" x14ac:dyDescent="0.45">
      <c r="B15" s="172"/>
      <c r="C15" s="156"/>
      <c r="D15" s="157"/>
      <c r="E15" s="224"/>
      <c r="F15" s="233"/>
      <c r="G15" s="158">
        <v>20</v>
      </c>
      <c r="H15" s="92"/>
      <c r="I15" s="134"/>
      <c r="J15" s="169"/>
      <c r="K15" s="231"/>
      <c r="M15" s="90"/>
      <c r="N15" s="91" t="s">
        <v>35</v>
      </c>
      <c r="O15" s="147"/>
      <c r="P15" s="93" t="s">
        <v>44</v>
      </c>
      <c r="S15" s="18"/>
      <c r="T15" s="162"/>
      <c r="U15" s="68">
        <v>20</v>
      </c>
      <c r="V15" s="24">
        <f t="shared" si="0"/>
        <v>530.92915845667505</v>
      </c>
      <c r="W15" s="24">
        <f t="shared" si="0"/>
        <v>1661.9025137490005</v>
      </c>
      <c r="X15" s="136">
        <f t="shared" si="0"/>
        <v>3421.1943997592848</v>
      </c>
      <c r="Y15" s="136">
        <f>AB53*AB53*PI()/4</f>
        <v>804.24771931898704</v>
      </c>
      <c r="AA15" s="45">
        <f t="shared" si="3"/>
        <v>0</v>
      </c>
      <c r="AB15" s="41" t="s">
        <v>35</v>
      </c>
      <c r="AC15" s="1">
        <f t="shared" si="1"/>
        <v>0</v>
      </c>
      <c r="AD15" s="42" t="s">
        <v>44</v>
      </c>
      <c r="AF15" s="170" t="str">
        <f t="shared" si="4"/>
        <v/>
      </c>
      <c r="AG15" s="171" t="str">
        <f t="shared" si="5"/>
        <v/>
      </c>
      <c r="AH15" s="170" t="str">
        <f t="shared" si="6"/>
        <v/>
      </c>
      <c r="AI15" s="170" t="str">
        <f t="shared" si="2"/>
        <v/>
      </c>
      <c r="AJ15" s="170" t="str">
        <f t="shared" si="7"/>
        <v/>
      </c>
      <c r="AK15" s="167"/>
    </row>
    <row r="16" spans="1:37" ht="15" customHeight="1" x14ac:dyDescent="0.4">
      <c r="C16" s="156"/>
      <c r="D16" s="157"/>
      <c r="E16" s="224"/>
      <c r="F16" s="233"/>
      <c r="G16" s="158">
        <v>25</v>
      </c>
      <c r="H16" s="92"/>
      <c r="I16" s="134"/>
      <c r="J16" s="169"/>
      <c r="K16" s="231"/>
      <c r="M16" s="90"/>
      <c r="N16" s="91" t="s">
        <v>35</v>
      </c>
      <c r="O16" s="147"/>
      <c r="P16" s="93" t="s">
        <v>44</v>
      </c>
      <c r="S16" s="18"/>
      <c r="T16" s="162"/>
      <c r="U16" s="68">
        <v>25</v>
      </c>
      <c r="V16" s="24">
        <f t="shared" si="0"/>
        <v>804.24771931898704</v>
      </c>
      <c r="W16" s="24">
        <f t="shared" si="0"/>
        <v>2123.7166338267002</v>
      </c>
      <c r="X16" s="136">
        <f t="shared" si="0"/>
        <v>4071.5040790523717</v>
      </c>
      <c r="Y16" s="136">
        <f t="shared" si="0"/>
        <v>1134.1149479459152</v>
      </c>
      <c r="AA16" s="45">
        <f t="shared" si="3"/>
        <v>0</v>
      </c>
      <c r="AB16" s="41" t="s">
        <v>35</v>
      </c>
      <c r="AC16" s="1">
        <f t="shared" si="1"/>
        <v>0</v>
      </c>
      <c r="AD16" s="42" t="s">
        <v>44</v>
      </c>
      <c r="AF16" s="170" t="str">
        <f t="shared" si="4"/>
        <v/>
      </c>
      <c r="AG16" s="171" t="str">
        <f t="shared" si="5"/>
        <v/>
      </c>
      <c r="AH16" s="170" t="str">
        <f t="shared" si="6"/>
        <v/>
      </c>
      <c r="AI16" s="170" t="str">
        <f t="shared" si="2"/>
        <v/>
      </c>
      <c r="AJ16" s="170" t="str">
        <f t="shared" si="7"/>
        <v/>
      </c>
    </row>
    <row r="17" spans="2:41" ht="15" customHeight="1" x14ac:dyDescent="0.4">
      <c r="C17" s="156"/>
      <c r="D17" s="157"/>
      <c r="E17" s="223"/>
      <c r="F17" s="38"/>
      <c r="G17" s="158">
        <v>30</v>
      </c>
      <c r="H17" s="92"/>
      <c r="I17" s="134"/>
      <c r="J17" s="169"/>
      <c r="K17" s="231"/>
      <c r="M17" s="90"/>
      <c r="N17" s="91" t="s">
        <v>35</v>
      </c>
      <c r="O17" s="147"/>
      <c r="P17" s="93" t="s">
        <v>44</v>
      </c>
      <c r="S17" s="18"/>
      <c r="T17" s="162"/>
      <c r="U17" s="68">
        <v>30</v>
      </c>
      <c r="V17" s="24">
        <f t="shared" si="0"/>
        <v>1134.1149479459152</v>
      </c>
      <c r="W17" s="24">
        <f t="shared" si="0"/>
        <v>2642.079421669016</v>
      </c>
      <c r="X17" s="136">
        <f t="shared" si="0"/>
        <v>4778.3624261100749</v>
      </c>
      <c r="Y17" s="136">
        <f t="shared" si="0"/>
        <v>1809.5573684677208</v>
      </c>
      <c r="AA17" s="45">
        <f t="shared" si="3"/>
        <v>0</v>
      </c>
      <c r="AB17" s="41" t="s">
        <v>35</v>
      </c>
      <c r="AC17" s="1">
        <f t="shared" si="1"/>
        <v>0</v>
      </c>
      <c r="AD17" s="42" t="s">
        <v>44</v>
      </c>
      <c r="AF17" s="170" t="str">
        <f t="shared" si="4"/>
        <v/>
      </c>
      <c r="AG17" s="171" t="str">
        <f t="shared" si="5"/>
        <v/>
      </c>
      <c r="AH17" s="170" t="str">
        <f t="shared" si="6"/>
        <v/>
      </c>
      <c r="AI17" s="170" t="str">
        <f t="shared" si="2"/>
        <v/>
      </c>
      <c r="AJ17" s="170" t="str">
        <f t="shared" si="7"/>
        <v/>
      </c>
    </row>
    <row r="18" spans="2:41" ht="15" customHeight="1" x14ac:dyDescent="0.4">
      <c r="C18" s="156"/>
      <c r="D18" s="157"/>
      <c r="E18" s="224"/>
      <c r="F18" s="38"/>
      <c r="G18" s="158">
        <v>40</v>
      </c>
      <c r="H18" s="92"/>
      <c r="I18" s="134"/>
      <c r="J18" s="169"/>
      <c r="K18" s="231"/>
      <c r="M18" s="90"/>
      <c r="N18" s="91" t="s">
        <v>35</v>
      </c>
      <c r="O18" s="147"/>
      <c r="P18" s="93" t="s">
        <v>44</v>
      </c>
      <c r="S18" s="18"/>
      <c r="T18" s="162"/>
      <c r="U18" s="68">
        <v>40</v>
      </c>
      <c r="V18" s="24">
        <f t="shared" si="0"/>
        <v>1809.5573684677208</v>
      </c>
      <c r="W18" s="24">
        <f t="shared" si="0"/>
        <v>3739.2806559352512</v>
      </c>
      <c r="X18" s="136">
        <f t="shared" si="0"/>
        <v>6221.1388522711877</v>
      </c>
      <c r="Y18" s="136">
        <f t="shared" si="0"/>
        <v>2827.4333882308138</v>
      </c>
      <c r="AA18" s="45">
        <f t="shared" si="3"/>
        <v>0</v>
      </c>
      <c r="AB18" s="41" t="s">
        <v>35</v>
      </c>
      <c r="AC18" s="1">
        <f t="shared" si="1"/>
        <v>0</v>
      </c>
      <c r="AD18" s="42" t="s">
        <v>44</v>
      </c>
      <c r="AF18" s="170" t="str">
        <f t="shared" si="4"/>
        <v/>
      </c>
      <c r="AG18" s="171" t="str">
        <f t="shared" si="5"/>
        <v/>
      </c>
      <c r="AH18" s="170" t="str">
        <f t="shared" si="6"/>
        <v/>
      </c>
      <c r="AI18" s="170" t="str">
        <f t="shared" si="2"/>
        <v/>
      </c>
      <c r="AJ18" s="170" t="str">
        <f t="shared" si="7"/>
        <v/>
      </c>
    </row>
    <row r="19" spans="2:41" ht="15" customHeight="1" x14ac:dyDescent="0.4">
      <c r="B19" s="15"/>
      <c r="C19" s="156"/>
      <c r="D19" s="157"/>
      <c r="E19" s="223"/>
      <c r="F19" s="15"/>
      <c r="G19" s="158">
        <v>50</v>
      </c>
      <c r="H19" s="92"/>
      <c r="I19" s="134"/>
      <c r="J19" s="169"/>
      <c r="K19" s="231"/>
      <c r="M19" s="90"/>
      <c r="N19" s="91" t="s">
        <v>35</v>
      </c>
      <c r="O19" s="147"/>
      <c r="P19" s="93" t="s">
        <v>44</v>
      </c>
      <c r="S19" s="15"/>
      <c r="T19" s="15"/>
      <c r="U19" s="68">
        <v>50</v>
      </c>
      <c r="V19" s="24">
        <f t="shared" si="0"/>
        <v>2827.4333882308138</v>
      </c>
      <c r="W19" s="24">
        <f t="shared" si="0"/>
        <v>5152.9973500506585</v>
      </c>
      <c r="X19" s="136">
        <f t="shared" si="0"/>
        <v>8011.8466648173699</v>
      </c>
      <c r="Y19" s="136">
        <f>AB57*AB57*PI()/4</f>
        <v>4536.4597917836609</v>
      </c>
      <c r="AA19" s="45">
        <f t="shared" si="3"/>
        <v>0</v>
      </c>
      <c r="AB19" s="41" t="s">
        <v>35</v>
      </c>
      <c r="AC19" s="1">
        <f t="shared" si="1"/>
        <v>0</v>
      </c>
      <c r="AD19" s="42" t="s">
        <v>44</v>
      </c>
      <c r="AF19" s="170" t="str">
        <f t="shared" si="4"/>
        <v/>
      </c>
      <c r="AG19" s="171" t="str">
        <f t="shared" si="5"/>
        <v/>
      </c>
      <c r="AH19" s="170" t="str">
        <f t="shared" si="6"/>
        <v/>
      </c>
      <c r="AI19" s="170" t="str">
        <f t="shared" si="2"/>
        <v/>
      </c>
      <c r="AJ19" s="170" t="str">
        <f t="shared" si="7"/>
        <v/>
      </c>
      <c r="AK19" s="15"/>
    </row>
    <row r="20" spans="2:41" ht="15" customHeight="1" thickBot="1" x14ac:dyDescent="0.45">
      <c r="C20" s="173"/>
      <c r="D20" s="174"/>
      <c r="E20" s="225"/>
      <c r="F20" s="15"/>
      <c r="G20" s="158">
        <v>65</v>
      </c>
      <c r="H20" s="92"/>
      <c r="I20" s="134"/>
      <c r="J20" s="169"/>
      <c r="K20" s="37" t="s">
        <v>34</v>
      </c>
      <c r="M20" s="90"/>
      <c r="N20" s="91" t="s">
        <v>35</v>
      </c>
      <c r="O20" s="147"/>
      <c r="P20" s="93" t="s">
        <v>44</v>
      </c>
      <c r="U20" s="68">
        <v>65</v>
      </c>
      <c r="V20" s="24">
        <f t="shared" si="0"/>
        <v>4536.4597917836609</v>
      </c>
      <c r="W20" s="24">
        <f t="shared" si="0"/>
        <v>7389.8113194065909</v>
      </c>
      <c r="X20" s="136">
        <f t="shared" si="0"/>
        <v>10751.315458747669</v>
      </c>
      <c r="Y20" s="1" t="s">
        <v>34</v>
      </c>
      <c r="AA20" s="45">
        <f t="shared" si="3"/>
        <v>0</v>
      </c>
      <c r="AB20" s="41" t="s">
        <v>35</v>
      </c>
      <c r="AC20" s="1">
        <f t="shared" si="1"/>
        <v>0</v>
      </c>
      <c r="AD20" s="42" t="s">
        <v>44</v>
      </c>
      <c r="AF20" s="170" t="str">
        <f t="shared" si="4"/>
        <v/>
      </c>
      <c r="AG20" s="171" t="str">
        <f t="shared" si="5"/>
        <v/>
      </c>
      <c r="AH20" s="18"/>
      <c r="AI20" s="15"/>
    </row>
    <row r="21" spans="2:41" ht="15" customHeight="1" x14ac:dyDescent="0.4">
      <c r="F21" s="15"/>
      <c r="G21" s="158">
        <v>75</v>
      </c>
      <c r="H21" s="92"/>
      <c r="I21" s="24" t="s">
        <v>34</v>
      </c>
      <c r="J21" s="136" t="s">
        <v>34</v>
      </c>
      <c r="K21" s="37" t="s">
        <v>34</v>
      </c>
      <c r="M21" s="90"/>
      <c r="N21" s="91" t="s">
        <v>35</v>
      </c>
      <c r="O21" s="147"/>
      <c r="P21" s="93" t="s">
        <v>44</v>
      </c>
      <c r="U21" s="68">
        <v>75</v>
      </c>
      <c r="V21" s="24">
        <f>Y59*Y59*PI()/4</f>
        <v>6221.1388522711877</v>
      </c>
      <c r="W21" s="24" t="s">
        <v>34</v>
      </c>
      <c r="X21" s="136" t="s">
        <v>34</v>
      </c>
      <c r="Y21" s="1" t="s">
        <v>34</v>
      </c>
      <c r="AA21" s="45">
        <f t="shared" si="3"/>
        <v>0</v>
      </c>
      <c r="AB21" s="41" t="s">
        <v>35</v>
      </c>
      <c r="AC21" s="1">
        <f t="shared" si="1"/>
        <v>0</v>
      </c>
      <c r="AD21" s="42" t="s">
        <v>44</v>
      </c>
      <c r="AF21" s="170" t="str">
        <f t="shared" si="4"/>
        <v/>
      </c>
      <c r="AG21" s="171" t="str">
        <f t="shared" si="5"/>
        <v/>
      </c>
      <c r="AH21" s="18"/>
      <c r="AI21" s="15"/>
      <c r="AO21" s="15"/>
    </row>
    <row r="22" spans="2:41" ht="15" customHeight="1" thickBot="1" x14ac:dyDescent="0.45">
      <c r="F22" s="15"/>
      <c r="G22" s="175">
        <v>100</v>
      </c>
      <c r="H22" s="102"/>
      <c r="I22" s="106" t="s">
        <v>34</v>
      </c>
      <c r="J22" s="176" t="s">
        <v>34</v>
      </c>
      <c r="K22" s="177" t="s">
        <v>34</v>
      </c>
      <c r="M22" s="90"/>
      <c r="N22" s="91" t="s">
        <v>35</v>
      </c>
      <c r="O22" s="147"/>
      <c r="P22" s="93" t="s">
        <v>44</v>
      </c>
      <c r="U22" s="69">
        <v>100</v>
      </c>
      <c r="V22" s="24">
        <f>Y60*Y60*PI()/4</f>
        <v>10207.034531513238</v>
      </c>
      <c r="W22" s="106" t="s">
        <v>34</v>
      </c>
      <c r="X22" s="176" t="s">
        <v>34</v>
      </c>
      <c r="Y22" s="1" t="s">
        <v>34</v>
      </c>
      <c r="AA22" s="45">
        <f t="shared" si="3"/>
        <v>0</v>
      </c>
      <c r="AB22" s="41" t="s">
        <v>35</v>
      </c>
      <c r="AC22" s="1">
        <f t="shared" si="1"/>
        <v>0</v>
      </c>
      <c r="AD22" s="42" t="s">
        <v>44</v>
      </c>
      <c r="AO22" s="15"/>
    </row>
    <row r="23" spans="2:41" ht="15" customHeight="1" thickBot="1" x14ac:dyDescent="0.45">
      <c r="B23" s="226" t="s">
        <v>97</v>
      </c>
      <c r="C23" s="295" t="s">
        <v>110</v>
      </c>
      <c r="D23" s="295"/>
      <c r="E23" s="296"/>
      <c r="F23" s="15"/>
      <c r="M23" s="90"/>
      <c r="N23" s="91" t="s">
        <v>35</v>
      </c>
      <c r="O23" s="147"/>
      <c r="P23" s="93" t="s">
        <v>44</v>
      </c>
      <c r="W23" s="15"/>
      <c r="X23" s="18"/>
      <c r="Y23" s="162"/>
      <c r="AA23" s="45">
        <f t="shared" si="3"/>
        <v>0</v>
      </c>
      <c r="AB23" s="41" t="s">
        <v>35</v>
      </c>
      <c r="AC23" s="1">
        <f t="shared" si="1"/>
        <v>0</v>
      </c>
      <c r="AD23" s="42" t="s">
        <v>44</v>
      </c>
      <c r="AO23" s="15"/>
    </row>
    <row r="24" spans="2:41" ht="15" customHeight="1" thickBot="1" x14ac:dyDescent="0.45">
      <c r="B24" s="305" t="s">
        <v>111</v>
      </c>
      <c r="C24" s="164" t="s">
        <v>112</v>
      </c>
      <c r="D24" s="166" t="s">
        <v>113</v>
      </c>
      <c r="E24" s="150" t="s">
        <v>99</v>
      </c>
      <c r="F24" s="151" t="s">
        <v>43</v>
      </c>
      <c r="H24" s="227"/>
      <c r="I24" s="307" t="s">
        <v>32</v>
      </c>
      <c r="J24" s="307"/>
      <c r="K24" s="308"/>
      <c r="M24" s="90"/>
      <c r="N24" s="91" t="s">
        <v>35</v>
      </c>
      <c r="O24" s="147"/>
      <c r="P24" s="93" t="s">
        <v>44</v>
      </c>
      <c r="W24" s="15"/>
      <c r="X24" s="18"/>
      <c r="Y24" s="162"/>
      <c r="AA24" s="45">
        <f t="shared" si="3"/>
        <v>0</v>
      </c>
      <c r="AB24" s="41" t="s">
        <v>35</v>
      </c>
      <c r="AC24" s="1">
        <f t="shared" si="1"/>
        <v>0</v>
      </c>
      <c r="AD24" s="42" t="s">
        <v>44</v>
      </c>
      <c r="AF24" s="178" t="s">
        <v>104</v>
      </c>
      <c r="AG24" s="179"/>
      <c r="AH24" s="179"/>
      <c r="AI24" s="179"/>
      <c r="AK24" s="154"/>
    </row>
    <row r="25" spans="2:41" ht="15" customHeight="1" thickBot="1" x14ac:dyDescent="0.45">
      <c r="B25" s="306"/>
      <c r="C25" s="170"/>
      <c r="D25" s="157"/>
      <c r="E25" s="170"/>
      <c r="F25" s="223"/>
      <c r="H25" s="180" t="s">
        <v>53</v>
      </c>
      <c r="I25" s="181">
        <v>1.6</v>
      </c>
      <c r="J25" s="181">
        <v>2</v>
      </c>
      <c r="K25" s="182">
        <v>2.6</v>
      </c>
      <c r="M25" s="90"/>
      <c r="N25" s="91" t="s">
        <v>35</v>
      </c>
      <c r="O25" s="147"/>
      <c r="P25" s="93" t="s">
        <v>44</v>
      </c>
      <c r="W25" s="15"/>
      <c r="X25" s="18"/>
      <c r="Y25" s="162"/>
      <c r="AA25" s="45">
        <f t="shared" si="3"/>
        <v>0</v>
      </c>
      <c r="AB25" s="41" t="s">
        <v>35</v>
      </c>
      <c r="AC25" s="1">
        <f t="shared" si="1"/>
        <v>0</v>
      </c>
      <c r="AD25" s="42" t="s">
        <v>44</v>
      </c>
      <c r="AF25" s="183" t="s">
        <v>1</v>
      </c>
      <c r="AG25" s="178" t="s">
        <v>105</v>
      </c>
      <c r="AH25" s="179"/>
      <c r="AI25" s="179"/>
      <c r="AK25" s="167"/>
    </row>
    <row r="26" spans="2:41" ht="15" customHeight="1" thickBot="1" x14ac:dyDescent="0.45">
      <c r="B26" s="184"/>
      <c r="C26" s="170"/>
      <c r="D26" s="157"/>
      <c r="E26" s="170"/>
      <c r="F26" s="224"/>
      <c r="H26" s="185">
        <v>2</v>
      </c>
      <c r="I26" s="51"/>
      <c r="J26" s="50"/>
      <c r="K26" s="58"/>
      <c r="M26" s="100"/>
      <c r="N26" s="101" t="s">
        <v>35</v>
      </c>
      <c r="O26" s="148"/>
      <c r="P26" s="103" t="s">
        <v>44</v>
      </c>
      <c r="Q26" s="20"/>
      <c r="U26" s="186"/>
      <c r="V26" s="309" t="s">
        <v>106</v>
      </c>
      <c r="W26" s="15"/>
      <c r="X26" s="186"/>
      <c r="Y26" s="309" t="s">
        <v>107</v>
      </c>
      <c r="AA26" s="110">
        <f t="shared" si="3"/>
        <v>0</v>
      </c>
      <c r="AB26" s="43" t="s">
        <v>35</v>
      </c>
      <c r="AC26" s="22">
        <f t="shared" si="1"/>
        <v>0</v>
      </c>
      <c r="AD26" s="44" t="s">
        <v>44</v>
      </c>
      <c r="AF26" s="187"/>
      <c r="AG26" s="188">
        <v>10</v>
      </c>
      <c r="AH26" s="189">
        <v>20</v>
      </c>
      <c r="AI26" s="190"/>
      <c r="AK26" s="167"/>
    </row>
    <row r="27" spans="2:41" ht="15" customHeight="1" thickBot="1" x14ac:dyDescent="0.45">
      <c r="B27" s="228" t="s">
        <v>103</v>
      </c>
      <c r="C27" s="170"/>
      <c r="D27" s="157"/>
      <c r="E27" s="170"/>
      <c r="F27" s="224"/>
      <c r="H27" s="191">
        <v>3</v>
      </c>
      <c r="I27" s="53"/>
      <c r="J27" s="52"/>
      <c r="K27" s="59"/>
      <c r="L27" s="38"/>
      <c r="M27" s="38"/>
      <c r="N27" s="38"/>
      <c r="O27" s="38"/>
      <c r="P27" s="20"/>
      <c r="Q27" s="20"/>
      <c r="U27" s="68"/>
      <c r="V27" s="310"/>
      <c r="W27" s="15"/>
      <c r="X27" s="68"/>
      <c r="Y27" s="310"/>
      <c r="AC27" s="18"/>
      <c r="AF27" s="192">
        <v>6.35</v>
      </c>
      <c r="AG27" s="193">
        <f t="shared" ref="AG27:AH39" si="8">U52*U52*PI()/4</f>
        <v>452.38934211693021</v>
      </c>
      <c r="AH27" s="193">
        <f t="shared" si="8"/>
        <v>1809.5573684677208</v>
      </c>
      <c r="AI27" s="194">
        <v>38.1</v>
      </c>
      <c r="AK27" s="167"/>
    </row>
    <row r="28" spans="2:41" ht="15" customHeight="1" thickBot="1" x14ac:dyDescent="0.45">
      <c r="B28" s="195"/>
      <c r="C28" s="170"/>
      <c r="D28" s="157"/>
      <c r="E28" s="170"/>
      <c r="F28" s="224"/>
      <c r="J28" s="20"/>
      <c r="K28" s="18"/>
      <c r="L28" s="38"/>
      <c r="M28" s="38"/>
      <c r="N28" s="38"/>
      <c r="O28" s="38"/>
      <c r="P28" s="20"/>
      <c r="Q28" s="20"/>
      <c r="U28" s="68">
        <v>14</v>
      </c>
      <c r="V28" s="24">
        <f t="shared" ref="V28:V29" si="9">U70*U70*PI()/4</f>
        <v>551.54586024585808</v>
      </c>
      <c r="W28" s="15"/>
      <c r="X28" s="68">
        <v>14</v>
      </c>
      <c r="Y28" s="24">
        <f t="shared" ref="Y28:Y29" si="10">X70*X70*PI()/4</f>
        <v>295.5924527762636</v>
      </c>
      <c r="AB28" t="s">
        <v>19</v>
      </c>
      <c r="AF28" s="194">
        <v>9.52</v>
      </c>
      <c r="AG28" s="193">
        <f t="shared" si="8"/>
        <v>572.55526111673976</v>
      </c>
      <c r="AH28" s="193">
        <f t="shared" si="8"/>
        <v>2042.8206229967629</v>
      </c>
      <c r="AI28" s="194">
        <v>34.92</v>
      </c>
      <c r="AK28" s="167"/>
    </row>
    <row r="29" spans="2:41" ht="15" customHeight="1" thickBot="1" x14ac:dyDescent="0.45">
      <c r="C29" s="156"/>
      <c r="D29" s="157"/>
      <c r="E29" s="170"/>
      <c r="F29" s="224"/>
      <c r="H29" s="20"/>
      <c r="I29" s="20"/>
      <c r="J29" s="20"/>
      <c r="K29" s="18"/>
      <c r="L29" s="15"/>
      <c r="M29" s="15"/>
      <c r="N29" s="15"/>
      <c r="O29" s="15"/>
      <c r="U29" s="68">
        <v>20</v>
      </c>
      <c r="V29" s="24">
        <f t="shared" si="9"/>
        <v>754.76763502494782</v>
      </c>
      <c r="W29" s="15"/>
      <c r="X29" s="69">
        <v>16</v>
      </c>
      <c r="Y29" s="24">
        <f t="shared" si="10"/>
        <v>346.36059005827468</v>
      </c>
      <c r="AB29">
        <v>1.6</v>
      </c>
      <c r="AC29">
        <v>2</v>
      </c>
      <c r="AD29" s="18">
        <v>2.6</v>
      </c>
      <c r="AF29" s="194">
        <v>12.7</v>
      </c>
      <c r="AG29" s="193">
        <f t="shared" si="8"/>
        <v>907.9202768874502</v>
      </c>
      <c r="AH29" s="193">
        <f t="shared" si="8"/>
        <v>2290.221044466959</v>
      </c>
      <c r="AI29" s="194">
        <v>31.75</v>
      </c>
    </row>
    <row r="30" spans="2:41" ht="15" customHeight="1" thickBot="1" x14ac:dyDescent="0.45">
      <c r="C30" s="156"/>
      <c r="D30" s="157"/>
      <c r="E30" s="170"/>
      <c r="F30" s="223"/>
      <c r="H30" s="227"/>
      <c r="I30" s="311" t="s">
        <v>39</v>
      </c>
      <c r="J30" s="312"/>
      <c r="K30" s="313"/>
      <c r="L30" s="300" t="s">
        <v>40</v>
      </c>
      <c r="N30" s="15"/>
      <c r="O30" s="15"/>
      <c r="U30" s="69">
        <v>25</v>
      </c>
      <c r="V30" s="24">
        <f>U72*U72*PI()/4</f>
        <v>1075.2100856911068</v>
      </c>
      <c r="W30" s="15"/>
      <c r="X30" s="15"/>
      <c r="Y30" s="15"/>
      <c r="AA30">
        <v>2</v>
      </c>
      <c r="AB30">
        <v>50.030705400997917</v>
      </c>
      <c r="AC30">
        <v>50.030705400997917</v>
      </c>
      <c r="AD30">
        <v>82.604597917836614</v>
      </c>
      <c r="AF30" s="194">
        <v>15.88</v>
      </c>
      <c r="AG30" s="193">
        <f t="shared" si="8"/>
        <v>1075.2100856911068</v>
      </c>
      <c r="AH30" s="193">
        <f t="shared" si="8"/>
        <v>2551.7586328783095</v>
      </c>
      <c r="AI30" s="194">
        <v>28.58</v>
      </c>
    </row>
    <row r="31" spans="2:41" ht="15" customHeight="1" thickBot="1" x14ac:dyDescent="0.45">
      <c r="C31" s="173"/>
      <c r="D31" s="174"/>
      <c r="E31" s="196"/>
      <c r="F31" s="225"/>
      <c r="H31" s="180" t="s">
        <v>55</v>
      </c>
      <c r="I31" s="181" t="s">
        <v>26</v>
      </c>
      <c r="J31" s="181" t="s">
        <v>27</v>
      </c>
      <c r="K31" s="181" t="s">
        <v>28</v>
      </c>
      <c r="L31" s="314"/>
      <c r="N31" s="15"/>
      <c r="O31" s="15"/>
      <c r="W31" s="15"/>
      <c r="X31" s="15"/>
      <c r="Y31" s="15"/>
      <c r="AA31">
        <v>3</v>
      </c>
      <c r="AB31">
        <v>72.35070540099791</v>
      </c>
      <c r="AC31">
        <v>72.35070540099791</v>
      </c>
      <c r="AD31">
        <v>116.80459791783662</v>
      </c>
      <c r="AF31" s="194">
        <v>19.05</v>
      </c>
      <c r="AG31" s="193">
        <f t="shared" si="8"/>
        <v>1320.2543126711105</v>
      </c>
      <c r="AH31" s="193">
        <f t="shared" si="8"/>
        <v>2922.466566001905</v>
      </c>
      <c r="AI31" s="194">
        <v>25.4</v>
      </c>
    </row>
    <row r="32" spans="2:41" ht="15" customHeight="1" thickTop="1" thickBot="1" x14ac:dyDescent="0.45">
      <c r="H32" s="185">
        <v>2</v>
      </c>
      <c r="I32" s="50"/>
      <c r="J32" s="51"/>
      <c r="K32" s="50"/>
      <c r="L32" s="37" t="s">
        <v>34</v>
      </c>
      <c r="N32" s="15"/>
      <c r="O32" s="15"/>
      <c r="S32" s="7"/>
      <c r="T32" s="7"/>
      <c r="U32" s="137" t="s">
        <v>0</v>
      </c>
      <c r="V32" s="138"/>
      <c r="W32" s="138"/>
      <c r="X32" s="5"/>
      <c r="Y32" s="66"/>
      <c r="AF32" s="194">
        <v>22.22</v>
      </c>
      <c r="AG32" s="193">
        <f t="shared" si="8"/>
        <v>1520.5308443374599</v>
      </c>
      <c r="AH32" s="193">
        <f t="shared" si="8"/>
        <v>3216.9908772759482</v>
      </c>
      <c r="AI32" s="194">
        <v>22.22</v>
      </c>
    </row>
    <row r="33" spans="2:35" ht="15" customHeight="1" thickTop="1" thickBot="1" x14ac:dyDescent="0.45">
      <c r="H33" s="185">
        <v>3.5</v>
      </c>
      <c r="I33" s="50"/>
      <c r="J33" s="51"/>
      <c r="K33" s="50"/>
      <c r="L33" s="37" t="s">
        <v>34</v>
      </c>
      <c r="S33" s="7"/>
      <c r="T33" s="7"/>
      <c r="U33" s="4" t="s">
        <v>2</v>
      </c>
      <c r="V33" s="5" t="s">
        <v>3</v>
      </c>
      <c r="W33" s="6" t="s">
        <v>4</v>
      </c>
      <c r="X33" s="6" t="s">
        <v>5</v>
      </c>
      <c r="Y33" s="3" t="s">
        <v>12</v>
      </c>
      <c r="AF33" s="194">
        <v>25.4</v>
      </c>
      <c r="AG33" s="193">
        <f t="shared" si="8"/>
        <v>1734.9445429449634</v>
      </c>
      <c r="AH33" s="193">
        <f t="shared" si="8"/>
        <v>3525.6523554911455</v>
      </c>
      <c r="AI33" s="194">
        <v>19.05</v>
      </c>
    </row>
    <row r="34" spans="2:35" ht="15" customHeight="1" thickTop="1" x14ac:dyDescent="0.4">
      <c r="B34" s="315" t="s">
        <v>54</v>
      </c>
      <c r="C34" s="317" t="s">
        <v>106</v>
      </c>
      <c r="E34" s="315" t="s">
        <v>54</v>
      </c>
      <c r="F34" s="317" t="s">
        <v>107</v>
      </c>
      <c r="H34" s="185">
        <v>5.5</v>
      </c>
      <c r="I34" s="50"/>
      <c r="J34" s="51"/>
      <c r="K34" s="50"/>
      <c r="L34" s="37" t="s">
        <v>34</v>
      </c>
      <c r="U34" s="8">
        <v>2</v>
      </c>
      <c r="V34" s="12">
        <f>AE51*AE51*PI()/4</f>
        <v>33.183072403542191</v>
      </c>
      <c r="W34" s="12">
        <f t="shared" ref="W34:X46" si="11">AF51*AF51*PI()/4</f>
        <v>78.539816339744831</v>
      </c>
      <c r="X34" s="12">
        <f t="shared" si="11"/>
        <v>86.59014751456867</v>
      </c>
      <c r="Y34" s="12"/>
      <c r="AF34" s="194">
        <v>28.58</v>
      </c>
      <c r="AG34" s="193">
        <f t="shared" si="8"/>
        <v>1963.4954084936207</v>
      </c>
      <c r="AH34" s="193">
        <f t="shared" si="8"/>
        <v>3848.4510006474966</v>
      </c>
      <c r="AI34" s="194">
        <v>15.88</v>
      </c>
    </row>
    <row r="35" spans="2:35" ht="15" customHeight="1" x14ac:dyDescent="0.4">
      <c r="B35" s="316"/>
      <c r="C35" s="318"/>
      <c r="E35" s="316"/>
      <c r="F35" s="318"/>
      <c r="H35" s="185">
        <v>8</v>
      </c>
      <c r="I35" s="50"/>
      <c r="J35" s="51"/>
      <c r="K35" s="50"/>
      <c r="L35" s="58"/>
      <c r="S35" s="15"/>
      <c r="T35" s="15"/>
      <c r="U35" s="11">
        <v>3.5</v>
      </c>
      <c r="V35" s="12">
        <f t="shared" ref="V35:V46" si="12">AE52*AE52*PI()/4</f>
        <v>38.484510006474963</v>
      </c>
      <c r="W35" s="12">
        <f t="shared" si="11"/>
        <v>95.033177771091246</v>
      </c>
      <c r="X35" s="12">
        <f t="shared" si="11"/>
        <v>113.09733552923255</v>
      </c>
      <c r="Y35" s="12"/>
      <c r="Z35" s="15"/>
      <c r="AA35" s="15"/>
      <c r="AB35" s="15"/>
      <c r="AC35" s="15"/>
      <c r="AF35" s="194">
        <v>31.75</v>
      </c>
      <c r="AG35" s="193">
        <f t="shared" si="8"/>
        <v>2206.1834409834323</v>
      </c>
      <c r="AH35" s="193">
        <f t="shared" si="8"/>
        <v>4185.3868127450023</v>
      </c>
      <c r="AI35" s="194">
        <v>12.7</v>
      </c>
    </row>
    <row r="36" spans="2:35" ht="15" customHeight="1" x14ac:dyDescent="0.4">
      <c r="B36" s="185">
        <v>14</v>
      </c>
      <c r="C36" s="197"/>
      <c r="E36" s="185">
        <v>14</v>
      </c>
      <c r="F36" s="197"/>
      <c r="H36" s="185">
        <v>14</v>
      </c>
      <c r="I36" s="50"/>
      <c r="J36" s="51"/>
      <c r="K36" s="50"/>
      <c r="L36" s="58"/>
      <c r="N36" s="20"/>
      <c r="O36" s="20"/>
      <c r="P36" s="20"/>
      <c r="Q36" s="18"/>
      <c r="S36" s="38"/>
      <c r="T36" s="152"/>
      <c r="U36" s="11">
        <v>5.5</v>
      </c>
      <c r="V36" s="12">
        <f t="shared" si="12"/>
        <v>50.26548245743669</v>
      </c>
      <c r="W36" s="12">
        <f t="shared" si="11"/>
        <v>143.13881527918494</v>
      </c>
      <c r="X36" s="12">
        <f t="shared" si="11"/>
        <v>165.1299638543135</v>
      </c>
      <c r="Y36" s="12"/>
      <c r="Z36" s="15"/>
      <c r="AA36" s="15"/>
      <c r="AB36" s="15"/>
      <c r="AC36" s="15"/>
      <c r="AF36" s="194">
        <v>34.92</v>
      </c>
      <c r="AG36" s="193">
        <f t="shared" si="8"/>
        <v>2551.7586328783095</v>
      </c>
      <c r="AH36" s="193">
        <f t="shared" si="8"/>
        <v>4536.4597917836609</v>
      </c>
      <c r="AI36" s="194">
        <v>9.52</v>
      </c>
    </row>
    <row r="37" spans="2:35" ht="15" customHeight="1" thickBot="1" x14ac:dyDescent="0.45">
      <c r="B37" s="185">
        <v>20</v>
      </c>
      <c r="C37" s="197"/>
      <c r="E37" s="191">
        <v>16</v>
      </c>
      <c r="F37" s="198"/>
      <c r="H37" s="185">
        <v>22</v>
      </c>
      <c r="I37" s="50"/>
      <c r="J37" s="51"/>
      <c r="K37" s="50"/>
      <c r="L37" s="58"/>
      <c r="N37" s="20"/>
      <c r="O37" s="20"/>
      <c r="P37" s="20"/>
      <c r="Q37" s="20"/>
      <c r="S37" s="18"/>
      <c r="T37" s="162"/>
      <c r="U37" s="11">
        <v>8</v>
      </c>
      <c r="V37" s="12">
        <f t="shared" si="12"/>
        <v>58.088048164875268</v>
      </c>
      <c r="W37" s="12">
        <f t="shared" si="11"/>
        <v>176.71458676442586</v>
      </c>
      <c r="X37" s="12">
        <f t="shared" si="11"/>
        <v>201.06192982974676</v>
      </c>
      <c r="Y37" s="12">
        <f t="shared" ref="Y37:Y46" si="13">3*AH54*AH54*PI()/4</f>
        <v>174.26414449462581</v>
      </c>
      <c r="Z37" s="15"/>
      <c r="AA37" s="18"/>
      <c r="AB37" s="18"/>
      <c r="AC37" s="18"/>
      <c r="AF37" s="194">
        <v>38.1</v>
      </c>
      <c r="AG37" s="193">
        <f t="shared" si="8"/>
        <v>2827.4333882308138</v>
      </c>
      <c r="AH37" s="193">
        <f t="shared" si="8"/>
        <v>5026.5482457436692</v>
      </c>
      <c r="AI37" s="194">
        <v>53.98</v>
      </c>
    </row>
    <row r="38" spans="2:35" ht="15" customHeight="1" thickBot="1" x14ac:dyDescent="0.45">
      <c r="B38" s="191">
        <v>25</v>
      </c>
      <c r="C38" s="198"/>
      <c r="H38" s="185">
        <v>38</v>
      </c>
      <c r="I38" s="50"/>
      <c r="J38" s="51"/>
      <c r="K38" s="50"/>
      <c r="L38" s="58"/>
      <c r="N38" s="20"/>
      <c r="O38" s="20"/>
      <c r="P38" s="20"/>
      <c r="Q38" s="20"/>
      <c r="S38" s="18"/>
      <c r="T38" s="162"/>
      <c r="U38" s="11">
        <v>14</v>
      </c>
      <c r="V38" s="12">
        <f t="shared" si="12"/>
        <v>69.397781717798537</v>
      </c>
      <c r="W38" s="12">
        <f t="shared" si="11"/>
        <v>213.8246499849553</v>
      </c>
      <c r="X38" s="12">
        <f t="shared" si="11"/>
        <v>240.52818754046854</v>
      </c>
      <c r="Y38" s="12">
        <f t="shared" si="13"/>
        <v>208.19334515339563</v>
      </c>
      <c r="Z38" s="15"/>
      <c r="AA38" s="18"/>
      <c r="AB38" s="18"/>
      <c r="AC38" s="18"/>
      <c r="AF38" s="194">
        <v>41.25</v>
      </c>
      <c r="AG38" s="193">
        <f t="shared" si="8"/>
        <v>3216.9908772759482</v>
      </c>
      <c r="AH38" s="193">
        <f t="shared" si="8"/>
        <v>5541.7694409323949</v>
      </c>
      <c r="AI38" s="194">
        <v>50.8</v>
      </c>
    </row>
    <row r="39" spans="2:35" ht="15" customHeight="1" x14ac:dyDescent="0.4">
      <c r="H39" s="185">
        <v>60</v>
      </c>
      <c r="I39" s="50"/>
      <c r="J39" s="51"/>
      <c r="K39" s="50"/>
      <c r="L39" s="58"/>
      <c r="S39" s="18"/>
      <c r="T39" s="162"/>
      <c r="U39" s="11">
        <v>22</v>
      </c>
      <c r="V39" s="12">
        <f t="shared" si="12"/>
        <v>95.033177771091246</v>
      </c>
      <c r="W39" s="12">
        <f t="shared" si="11"/>
        <v>298.64765163187968</v>
      </c>
      <c r="X39" s="12">
        <f t="shared" si="11"/>
        <v>346.36059005827468</v>
      </c>
      <c r="Y39" s="12">
        <f t="shared" si="13"/>
        <v>285.09953331327375</v>
      </c>
      <c r="Z39" s="15"/>
      <c r="AA39" s="18"/>
      <c r="AB39" s="18"/>
      <c r="AC39" s="18"/>
      <c r="AF39" s="194">
        <v>44.45</v>
      </c>
      <c r="AG39" s="193">
        <f t="shared" si="8"/>
        <v>3421.1943997592848</v>
      </c>
      <c r="AH39" s="193">
        <f t="shared" si="8"/>
        <v>5808.8048164875272</v>
      </c>
      <c r="AI39" s="194">
        <v>44.45</v>
      </c>
    </row>
    <row r="40" spans="2:35" ht="15" customHeight="1" thickBot="1" x14ac:dyDescent="0.45">
      <c r="G40" s="234"/>
      <c r="H40" s="185">
        <v>100</v>
      </c>
      <c r="I40" s="50"/>
      <c r="J40" s="51"/>
      <c r="K40" s="50"/>
      <c r="L40" s="58"/>
      <c r="S40" s="18"/>
      <c r="T40" s="162"/>
      <c r="U40" s="11">
        <v>38</v>
      </c>
      <c r="V40" s="12">
        <f t="shared" si="12"/>
        <v>132.73228961416876</v>
      </c>
      <c r="W40" s="12">
        <f t="shared" si="11"/>
        <v>452.38934211693021</v>
      </c>
      <c r="X40" s="12">
        <f t="shared" si="11"/>
        <v>490.87385212340519</v>
      </c>
      <c r="Y40" s="12">
        <f t="shared" si="13"/>
        <v>398.19686884250626</v>
      </c>
      <c r="Z40" s="15"/>
      <c r="AA40" s="18"/>
      <c r="AB40" s="18"/>
      <c r="AC40" s="18"/>
      <c r="AF40" s="194">
        <v>50.8</v>
      </c>
      <c r="AG40" s="199"/>
      <c r="AH40" s="193">
        <f>V65*V65*PI()/4</f>
        <v>6792.9087152245302</v>
      </c>
      <c r="AI40" s="200">
        <v>41.25</v>
      </c>
    </row>
    <row r="41" spans="2:35" ht="15" customHeight="1" thickBot="1" x14ac:dyDescent="0.45">
      <c r="G41" s="234"/>
      <c r="H41" s="185">
        <v>150</v>
      </c>
      <c r="I41" s="50"/>
      <c r="J41" s="51"/>
      <c r="K41" s="50"/>
      <c r="L41" s="58"/>
      <c r="S41" s="18"/>
      <c r="T41" s="162"/>
      <c r="U41" s="11">
        <v>60</v>
      </c>
      <c r="V41" s="12">
        <f t="shared" si="12"/>
        <v>188.69190875623696</v>
      </c>
      <c r="W41" s="12">
        <f t="shared" si="11"/>
        <v>660.51985541725401</v>
      </c>
      <c r="X41" s="12">
        <f t="shared" si="11"/>
        <v>754.76763502494782</v>
      </c>
      <c r="Y41" s="12">
        <f t="shared" si="13"/>
        <v>566.07572626871081</v>
      </c>
      <c r="AF41" s="200">
        <v>53.98</v>
      </c>
      <c r="AG41" s="199"/>
      <c r="AH41" s="193">
        <f>V66*V66*PI()/4</f>
        <v>7238.2294738708833</v>
      </c>
    </row>
    <row r="42" spans="2:35" ht="15" customHeight="1" x14ac:dyDescent="0.4">
      <c r="G42" s="130"/>
      <c r="H42" s="185">
        <v>200</v>
      </c>
      <c r="I42" s="50"/>
      <c r="J42" s="51"/>
      <c r="K42" s="50"/>
      <c r="L42" s="58"/>
      <c r="S42" s="18"/>
      <c r="T42" s="162"/>
      <c r="U42" s="11">
        <v>100</v>
      </c>
      <c r="V42" s="12">
        <f t="shared" si="12"/>
        <v>283.5287369864788</v>
      </c>
      <c r="W42" s="12">
        <f t="shared" si="11"/>
        <v>1075.2100856911068</v>
      </c>
      <c r="X42" s="12">
        <f t="shared" si="11"/>
        <v>1256.6370614359173</v>
      </c>
      <c r="Y42" s="12">
        <f t="shared" si="13"/>
        <v>850.58621095943647</v>
      </c>
    </row>
    <row r="43" spans="2:35" ht="15" customHeight="1" x14ac:dyDescent="0.4">
      <c r="G43" s="130"/>
      <c r="H43" s="185">
        <v>250</v>
      </c>
      <c r="I43" s="50"/>
      <c r="J43" s="51"/>
      <c r="K43" s="50"/>
      <c r="L43" s="58"/>
      <c r="S43" s="18"/>
      <c r="T43" s="162"/>
      <c r="U43" s="11">
        <v>150</v>
      </c>
      <c r="V43" s="12">
        <f t="shared" si="12"/>
        <v>380.13271108436498</v>
      </c>
      <c r="W43" s="12">
        <f t="shared" si="11"/>
        <v>1452.2012041218818</v>
      </c>
      <c r="X43" s="12">
        <f t="shared" si="11"/>
        <v>1661.9025137490005</v>
      </c>
      <c r="Y43" s="12">
        <f t="shared" si="13"/>
        <v>1140.398133253095</v>
      </c>
    </row>
    <row r="44" spans="2:35" ht="15" customHeight="1" thickBot="1" x14ac:dyDescent="0.45">
      <c r="G44" s="124"/>
      <c r="H44" s="191">
        <v>325</v>
      </c>
      <c r="I44" s="52"/>
      <c r="J44" s="53"/>
      <c r="K44" s="52"/>
      <c r="L44" s="59"/>
      <c r="S44" s="15"/>
      <c r="T44" s="15"/>
      <c r="U44" s="11">
        <v>200</v>
      </c>
      <c r="V44" s="12">
        <f t="shared" si="12"/>
        <v>530.92915845667505</v>
      </c>
      <c r="W44" s="12">
        <f t="shared" si="11"/>
        <v>1963.4954084936207</v>
      </c>
      <c r="X44" s="12">
        <f t="shared" si="11"/>
        <v>2290.221044466959</v>
      </c>
      <c r="Y44" s="12">
        <f t="shared" si="13"/>
        <v>1592.787475370025</v>
      </c>
    </row>
    <row r="45" spans="2:35" x14ac:dyDescent="0.4">
      <c r="G45" s="124"/>
      <c r="U45" s="11">
        <v>250</v>
      </c>
      <c r="V45" s="12">
        <f t="shared" si="12"/>
        <v>615.75216010359941</v>
      </c>
      <c r="W45" s="12">
        <f t="shared" si="11"/>
        <v>2290.221044466959</v>
      </c>
      <c r="X45" s="12">
        <f t="shared" si="11"/>
        <v>2733.9710067865176</v>
      </c>
      <c r="Y45" s="12">
        <f t="shared" si="13"/>
        <v>1847.2564803107985</v>
      </c>
    </row>
    <row r="46" spans="2:35" ht="19.5" thickBot="1" x14ac:dyDescent="0.45">
      <c r="B46" s="130"/>
      <c r="C46" s="201"/>
      <c r="D46" s="130"/>
      <c r="E46" s="130"/>
      <c r="F46" s="124"/>
      <c r="G46" s="130"/>
      <c r="U46" s="14">
        <v>325</v>
      </c>
      <c r="V46" s="12">
        <f t="shared" si="12"/>
        <v>754.76763502494782</v>
      </c>
      <c r="W46" s="12">
        <f t="shared" si="11"/>
        <v>2827.4333882308138</v>
      </c>
      <c r="X46" s="12">
        <f t="shared" si="11"/>
        <v>3318.3072403542192</v>
      </c>
      <c r="Y46" s="12">
        <f t="shared" si="13"/>
        <v>2264.3029050748432</v>
      </c>
    </row>
    <row r="47" spans="2:35" ht="19.5" thickTop="1" x14ac:dyDescent="0.4">
      <c r="B47" s="130"/>
      <c r="C47" s="130"/>
      <c r="D47" s="130"/>
      <c r="E47" s="130"/>
      <c r="F47" s="124"/>
      <c r="G47" s="129"/>
      <c r="X47" s="18"/>
    </row>
    <row r="48" spans="2:35" ht="19.5" thickBot="1" x14ac:dyDescent="0.45">
      <c r="B48" s="130"/>
      <c r="C48" s="130"/>
      <c r="D48" s="130"/>
      <c r="E48" s="130"/>
      <c r="F48" s="124"/>
      <c r="G48" s="129"/>
      <c r="X48" s="18"/>
    </row>
    <row r="49" spans="2:34" ht="19.5" thickBot="1" x14ac:dyDescent="0.45">
      <c r="B49" t="s">
        <v>84</v>
      </c>
      <c r="C49" s="130"/>
      <c r="D49" s="130"/>
      <c r="E49" s="130"/>
      <c r="F49" s="124"/>
      <c r="G49" s="129"/>
      <c r="T49" s="319" t="s">
        <v>104</v>
      </c>
      <c r="U49" s="320"/>
      <c r="V49" s="321"/>
      <c r="W49" s="153"/>
      <c r="X49" s="327" t="s">
        <v>82</v>
      </c>
      <c r="Y49" s="283"/>
      <c r="Z49" s="283"/>
      <c r="AA49" s="283"/>
      <c r="AB49" s="322" t="s">
        <v>100</v>
      </c>
      <c r="AD49" s="202"/>
      <c r="AE49" s="324" t="s">
        <v>46</v>
      </c>
      <c r="AF49" s="325"/>
      <c r="AG49" s="326"/>
      <c r="AH49" s="203" t="s">
        <v>12</v>
      </c>
    </row>
    <row r="50" spans="2:34" ht="19.5" thickBot="1" x14ac:dyDescent="0.45">
      <c r="B50" s="319" t="s">
        <v>104</v>
      </c>
      <c r="C50" s="320"/>
      <c r="D50" s="321"/>
      <c r="E50" s="153"/>
      <c r="F50" s="327" t="s">
        <v>82</v>
      </c>
      <c r="G50" s="283"/>
      <c r="H50" s="283"/>
      <c r="I50" s="283"/>
      <c r="J50" s="322" t="s">
        <v>100</v>
      </c>
      <c r="L50" s="202"/>
      <c r="M50" s="324" t="s">
        <v>46</v>
      </c>
      <c r="N50" s="325"/>
      <c r="O50" s="326"/>
      <c r="P50" s="203" t="s">
        <v>12</v>
      </c>
      <c r="T50" s="204" t="s">
        <v>1</v>
      </c>
      <c r="U50" s="319" t="s">
        <v>105</v>
      </c>
      <c r="V50" s="321"/>
      <c r="W50" s="153"/>
      <c r="X50" s="68" t="s">
        <v>54</v>
      </c>
      <c r="Y50" s="121" t="s">
        <v>102</v>
      </c>
      <c r="Z50" s="116" t="s">
        <v>81</v>
      </c>
      <c r="AA50" s="116" t="s">
        <v>83</v>
      </c>
      <c r="AB50" s="323"/>
      <c r="AD50" s="205" t="s">
        <v>29</v>
      </c>
      <c r="AE50" s="23" t="s">
        <v>3</v>
      </c>
      <c r="AF50" s="23" t="s">
        <v>4</v>
      </c>
      <c r="AG50" s="23" t="s">
        <v>5</v>
      </c>
      <c r="AH50" s="206" t="s">
        <v>45</v>
      </c>
    </row>
    <row r="51" spans="2:34" ht="19.5" thickBot="1" x14ac:dyDescent="0.45">
      <c r="B51" s="204" t="s">
        <v>1</v>
      </c>
      <c r="C51" s="319" t="s">
        <v>105</v>
      </c>
      <c r="D51" s="321"/>
      <c r="E51" s="153"/>
      <c r="F51" s="68" t="s">
        <v>54</v>
      </c>
      <c r="G51" s="121" t="s">
        <v>102</v>
      </c>
      <c r="H51" s="116" t="s">
        <v>81</v>
      </c>
      <c r="I51" s="116" t="s">
        <v>83</v>
      </c>
      <c r="J51" s="323"/>
      <c r="L51" s="205" t="s">
        <v>29</v>
      </c>
      <c r="M51" s="23" t="s">
        <v>3</v>
      </c>
      <c r="N51" s="23" t="s">
        <v>4</v>
      </c>
      <c r="O51" s="23" t="s">
        <v>5</v>
      </c>
      <c r="P51" s="206" t="s">
        <v>45</v>
      </c>
      <c r="T51" s="207"/>
      <c r="U51" s="208">
        <v>10</v>
      </c>
      <c r="V51" s="209">
        <v>20</v>
      </c>
      <c r="X51" s="68">
        <v>13</v>
      </c>
      <c r="Y51" s="24">
        <v>18</v>
      </c>
      <c r="Z51" s="24">
        <v>38</v>
      </c>
      <c r="AA51" s="24">
        <v>58</v>
      </c>
      <c r="AB51" s="105" t="s">
        <v>34</v>
      </c>
      <c r="AD51" s="210">
        <v>2</v>
      </c>
      <c r="AE51" s="23">
        <v>6.5</v>
      </c>
      <c r="AF51" s="23">
        <v>10</v>
      </c>
      <c r="AG51" s="23">
        <v>10.5</v>
      </c>
      <c r="AH51" s="37"/>
    </row>
    <row r="52" spans="2:34" ht="19.5" thickBot="1" x14ac:dyDescent="0.45">
      <c r="B52" s="207"/>
      <c r="C52" s="208">
        <v>10</v>
      </c>
      <c r="D52" s="209">
        <v>20</v>
      </c>
      <c r="F52" s="68">
        <v>13</v>
      </c>
      <c r="G52" s="24">
        <v>18</v>
      </c>
      <c r="H52" s="24">
        <v>38</v>
      </c>
      <c r="I52" s="24">
        <v>58</v>
      </c>
      <c r="J52" s="105" t="s">
        <v>34</v>
      </c>
      <c r="L52" s="210">
        <v>2</v>
      </c>
      <c r="M52" s="23">
        <v>6.5</v>
      </c>
      <c r="N52" s="23">
        <v>10</v>
      </c>
      <c r="O52" s="23">
        <v>10.5</v>
      </c>
      <c r="P52" s="37"/>
      <c r="T52" s="211">
        <v>6.35</v>
      </c>
      <c r="U52" s="212">
        <v>24</v>
      </c>
      <c r="V52" s="213">
        <v>48</v>
      </c>
      <c r="X52" s="68">
        <v>16</v>
      </c>
      <c r="Y52" s="24">
        <v>22</v>
      </c>
      <c r="Z52" s="24">
        <v>42</v>
      </c>
      <c r="AA52" s="24">
        <v>62</v>
      </c>
      <c r="AB52" s="105" t="s">
        <v>34</v>
      </c>
      <c r="AD52" s="210">
        <v>3.5</v>
      </c>
      <c r="AE52" s="23">
        <v>7</v>
      </c>
      <c r="AF52" s="23">
        <v>11</v>
      </c>
      <c r="AG52" s="23">
        <v>12</v>
      </c>
      <c r="AH52" s="37"/>
    </row>
    <row r="53" spans="2:34" x14ac:dyDescent="0.4">
      <c r="B53" s="211">
        <v>6.35</v>
      </c>
      <c r="C53" s="212">
        <v>24</v>
      </c>
      <c r="D53" s="213">
        <v>48</v>
      </c>
      <c r="F53" s="68">
        <v>16</v>
      </c>
      <c r="G53" s="24">
        <v>22</v>
      </c>
      <c r="H53" s="24">
        <v>42</v>
      </c>
      <c r="I53" s="24">
        <v>62</v>
      </c>
      <c r="J53" s="105" t="s">
        <v>34</v>
      </c>
      <c r="L53" s="210">
        <v>3.5</v>
      </c>
      <c r="M53" s="23">
        <v>7</v>
      </c>
      <c r="N53" s="23">
        <v>11</v>
      </c>
      <c r="O53" s="23">
        <v>12</v>
      </c>
      <c r="P53" s="37"/>
      <c r="T53" s="194">
        <v>9.52</v>
      </c>
      <c r="U53" s="214">
        <v>27</v>
      </c>
      <c r="V53" s="215">
        <v>51</v>
      </c>
      <c r="X53" s="68">
        <v>20</v>
      </c>
      <c r="Y53" s="24">
        <v>26</v>
      </c>
      <c r="Z53" s="24">
        <v>46</v>
      </c>
      <c r="AA53" s="24">
        <v>66</v>
      </c>
      <c r="AB53" s="105">
        <v>32</v>
      </c>
      <c r="AD53" s="210">
        <v>5.5</v>
      </c>
      <c r="AE53" s="23">
        <v>8</v>
      </c>
      <c r="AF53" s="23">
        <v>13.5</v>
      </c>
      <c r="AG53" s="23">
        <v>14.5</v>
      </c>
      <c r="AH53" s="37"/>
    </row>
    <row r="54" spans="2:34" x14ac:dyDescent="0.4">
      <c r="B54" s="194">
        <v>9.52</v>
      </c>
      <c r="C54" s="214">
        <v>27</v>
      </c>
      <c r="D54" s="215">
        <v>51</v>
      </c>
      <c r="F54" s="68">
        <v>20</v>
      </c>
      <c r="G54" s="24">
        <v>26</v>
      </c>
      <c r="H54" s="24">
        <v>46</v>
      </c>
      <c r="I54" s="24">
        <v>66</v>
      </c>
      <c r="J54" s="105">
        <v>32</v>
      </c>
      <c r="L54" s="210">
        <v>5.5</v>
      </c>
      <c r="M54" s="23">
        <v>8</v>
      </c>
      <c r="N54" s="23">
        <v>13.5</v>
      </c>
      <c r="O54" s="23">
        <v>14.5</v>
      </c>
      <c r="P54" s="37"/>
      <c r="T54" s="194">
        <v>12.7</v>
      </c>
      <c r="U54" s="199">
        <v>34</v>
      </c>
      <c r="V54" s="215">
        <v>54</v>
      </c>
      <c r="X54" s="68">
        <v>25</v>
      </c>
      <c r="Y54" s="24">
        <v>32</v>
      </c>
      <c r="Z54" s="24">
        <v>52</v>
      </c>
      <c r="AA54" s="24">
        <v>72</v>
      </c>
      <c r="AB54" s="105">
        <v>38</v>
      </c>
      <c r="AD54" s="210">
        <v>8</v>
      </c>
      <c r="AE54" s="23">
        <v>8.6</v>
      </c>
      <c r="AF54" s="23">
        <v>15</v>
      </c>
      <c r="AG54" s="23">
        <v>16</v>
      </c>
      <c r="AH54" s="37">
        <f t="shared" ref="AH54:AH63" si="14">AE54</f>
        <v>8.6</v>
      </c>
    </row>
    <row r="55" spans="2:34" ht="18.75" customHeight="1" x14ac:dyDescent="0.4">
      <c r="B55" s="194">
        <v>12.7</v>
      </c>
      <c r="C55" s="199">
        <v>34</v>
      </c>
      <c r="D55" s="215">
        <v>54</v>
      </c>
      <c r="F55" s="68">
        <v>25</v>
      </c>
      <c r="G55" s="24">
        <v>32</v>
      </c>
      <c r="H55" s="24">
        <v>52</v>
      </c>
      <c r="I55" s="24">
        <v>72</v>
      </c>
      <c r="J55" s="105">
        <v>38</v>
      </c>
      <c r="L55" s="210">
        <v>8</v>
      </c>
      <c r="M55" s="23">
        <v>8.6</v>
      </c>
      <c r="N55" s="23">
        <v>15</v>
      </c>
      <c r="O55" s="23">
        <v>16</v>
      </c>
      <c r="P55" s="37">
        <f t="shared" ref="P55:P64" si="15">M55</f>
        <v>8.6</v>
      </c>
      <c r="T55" s="194">
        <v>15.88</v>
      </c>
      <c r="U55" s="199">
        <v>37</v>
      </c>
      <c r="V55" s="215">
        <v>57</v>
      </c>
      <c r="X55" s="68">
        <v>30</v>
      </c>
      <c r="Y55" s="24">
        <v>38</v>
      </c>
      <c r="Z55" s="24">
        <v>58</v>
      </c>
      <c r="AA55" s="24">
        <v>78</v>
      </c>
      <c r="AB55" s="105">
        <v>48</v>
      </c>
      <c r="AD55" s="210">
        <v>14</v>
      </c>
      <c r="AE55" s="23">
        <v>9.4</v>
      </c>
      <c r="AF55" s="23">
        <v>16.5</v>
      </c>
      <c r="AG55" s="23">
        <v>17.5</v>
      </c>
      <c r="AH55" s="37">
        <f t="shared" si="14"/>
        <v>9.4</v>
      </c>
    </row>
    <row r="56" spans="2:34" x14ac:dyDescent="0.4">
      <c r="B56" s="194">
        <v>15.88</v>
      </c>
      <c r="C56" s="199">
        <v>37</v>
      </c>
      <c r="D56" s="215">
        <v>57</v>
      </c>
      <c r="F56" s="68">
        <v>30</v>
      </c>
      <c r="G56" s="24">
        <v>38</v>
      </c>
      <c r="H56" s="24">
        <v>58</v>
      </c>
      <c r="I56" s="24">
        <v>78</v>
      </c>
      <c r="J56" s="105">
        <v>48</v>
      </c>
      <c r="L56" s="210">
        <v>14</v>
      </c>
      <c r="M56" s="23">
        <v>9.4</v>
      </c>
      <c r="N56" s="23">
        <v>16.5</v>
      </c>
      <c r="O56" s="23">
        <v>17.5</v>
      </c>
      <c r="P56" s="37">
        <f t="shared" si="15"/>
        <v>9.4</v>
      </c>
      <c r="T56" s="194">
        <v>19.05</v>
      </c>
      <c r="U56" s="199">
        <v>41</v>
      </c>
      <c r="V56" s="215">
        <v>61</v>
      </c>
      <c r="X56" s="68">
        <v>40</v>
      </c>
      <c r="Y56" s="24">
        <v>48</v>
      </c>
      <c r="Z56" s="24">
        <v>69</v>
      </c>
      <c r="AA56" s="24">
        <v>89</v>
      </c>
      <c r="AB56" s="105">
        <v>60</v>
      </c>
      <c r="AD56" s="210">
        <v>22</v>
      </c>
      <c r="AE56" s="23">
        <v>11</v>
      </c>
      <c r="AF56" s="23">
        <v>19.5</v>
      </c>
      <c r="AG56" s="23">
        <v>21</v>
      </c>
      <c r="AH56" s="37">
        <f t="shared" si="14"/>
        <v>11</v>
      </c>
    </row>
    <row r="57" spans="2:34" x14ac:dyDescent="0.4">
      <c r="B57" s="194">
        <v>19.05</v>
      </c>
      <c r="C57" s="199">
        <v>41</v>
      </c>
      <c r="D57" s="215">
        <v>61</v>
      </c>
      <c r="F57" s="68">
        <v>40</v>
      </c>
      <c r="G57" s="24">
        <v>48</v>
      </c>
      <c r="H57" s="24">
        <v>69</v>
      </c>
      <c r="I57" s="24">
        <v>89</v>
      </c>
      <c r="J57" s="105">
        <v>60</v>
      </c>
      <c r="L57" s="210">
        <v>22</v>
      </c>
      <c r="M57" s="23">
        <v>11</v>
      </c>
      <c r="N57" s="23">
        <v>19.5</v>
      </c>
      <c r="O57" s="23">
        <v>21</v>
      </c>
      <c r="P57" s="37">
        <f t="shared" si="15"/>
        <v>11</v>
      </c>
      <c r="T57" s="194">
        <v>22.22</v>
      </c>
      <c r="U57" s="199">
        <v>44</v>
      </c>
      <c r="V57" s="215">
        <v>64</v>
      </c>
      <c r="X57" s="68">
        <v>50</v>
      </c>
      <c r="Y57" s="24">
        <v>60</v>
      </c>
      <c r="Z57" s="24">
        <v>81</v>
      </c>
      <c r="AA57" s="24">
        <v>101</v>
      </c>
      <c r="AB57" s="105">
        <v>76</v>
      </c>
      <c r="AD57" s="210">
        <v>38</v>
      </c>
      <c r="AE57" s="23">
        <v>13</v>
      </c>
      <c r="AF57" s="23">
        <v>24</v>
      </c>
      <c r="AG57" s="23">
        <v>25</v>
      </c>
      <c r="AH57" s="37">
        <f t="shared" si="14"/>
        <v>13</v>
      </c>
    </row>
    <row r="58" spans="2:34" x14ac:dyDescent="0.4">
      <c r="B58" s="194">
        <v>22.22</v>
      </c>
      <c r="C58" s="199">
        <v>44</v>
      </c>
      <c r="D58" s="215">
        <v>64</v>
      </c>
      <c r="F58" s="68">
        <v>50</v>
      </c>
      <c r="G58" s="24">
        <v>60</v>
      </c>
      <c r="H58" s="24">
        <v>81</v>
      </c>
      <c r="I58" s="24">
        <v>101</v>
      </c>
      <c r="J58" s="105">
        <v>76</v>
      </c>
      <c r="L58" s="210">
        <v>38</v>
      </c>
      <c r="M58" s="23">
        <v>13</v>
      </c>
      <c r="N58" s="23">
        <v>24</v>
      </c>
      <c r="O58" s="23">
        <v>25</v>
      </c>
      <c r="P58" s="37">
        <f t="shared" si="15"/>
        <v>13</v>
      </c>
      <c r="T58" s="194">
        <v>25.4</v>
      </c>
      <c r="U58" s="199">
        <v>47</v>
      </c>
      <c r="V58" s="215">
        <v>67</v>
      </c>
      <c r="X58" s="68">
        <v>65</v>
      </c>
      <c r="Y58" s="24">
        <v>76</v>
      </c>
      <c r="Z58" s="24">
        <v>97</v>
      </c>
      <c r="AA58" s="24">
        <v>117</v>
      </c>
      <c r="AB58" s="105" t="s">
        <v>34</v>
      </c>
      <c r="AD58" s="210">
        <v>60</v>
      </c>
      <c r="AE58" s="23">
        <v>15.5</v>
      </c>
      <c r="AF58" s="23">
        <v>29</v>
      </c>
      <c r="AG58" s="23">
        <v>31</v>
      </c>
      <c r="AH58" s="37">
        <f t="shared" si="14"/>
        <v>15.5</v>
      </c>
    </row>
    <row r="59" spans="2:34" x14ac:dyDescent="0.4">
      <c r="B59" s="194">
        <v>25.4</v>
      </c>
      <c r="C59" s="199">
        <v>47</v>
      </c>
      <c r="D59" s="215">
        <v>67</v>
      </c>
      <c r="F59" s="68">
        <v>65</v>
      </c>
      <c r="G59" s="24">
        <v>76</v>
      </c>
      <c r="H59" s="24">
        <v>97</v>
      </c>
      <c r="I59" s="24">
        <v>117</v>
      </c>
      <c r="J59" s="105" t="s">
        <v>34</v>
      </c>
      <c r="L59" s="210">
        <v>60</v>
      </c>
      <c r="M59" s="23">
        <v>15.5</v>
      </c>
      <c r="N59" s="23">
        <v>29</v>
      </c>
      <c r="O59" s="23">
        <v>31</v>
      </c>
      <c r="P59" s="37">
        <f t="shared" si="15"/>
        <v>15.5</v>
      </c>
      <c r="T59" s="194">
        <v>28.58</v>
      </c>
      <c r="U59" s="199">
        <v>50</v>
      </c>
      <c r="V59" s="215">
        <v>70</v>
      </c>
      <c r="X59" s="68">
        <v>75</v>
      </c>
      <c r="Y59" s="24">
        <v>89</v>
      </c>
      <c r="Z59" s="24" t="s">
        <v>34</v>
      </c>
      <c r="AA59" s="24" t="s">
        <v>34</v>
      </c>
      <c r="AB59" s="105" t="s">
        <v>34</v>
      </c>
      <c r="AD59" s="210">
        <v>100</v>
      </c>
      <c r="AE59" s="23">
        <v>19</v>
      </c>
      <c r="AF59" s="23">
        <v>37</v>
      </c>
      <c r="AG59" s="23">
        <v>40</v>
      </c>
      <c r="AH59" s="37">
        <f t="shared" si="14"/>
        <v>19</v>
      </c>
    </row>
    <row r="60" spans="2:34" ht="19.5" thickBot="1" x14ac:dyDescent="0.45">
      <c r="B60" s="194">
        <v>28.58</v>
      </c>
      <c r="C60" s="199">
        <v>50</v>
      </c>
      <c r="D60" s="215">
        <v>70</v>
      </c>
      <c r="F60" s="68">
        <v>75</v>
      </c>
      <c r="G60" s="24">
        <v>89</v>
      </c>
      <c r="H60" s="24" t="s">
        <v>34</v>
      </c>
      <c r="I60" s="24" t="s">
        <v>34</v>
      </c>
      <c r="J60" s="105" t="s">
        <v>34</v>
      </c>
      <c r="L60" s="210">
        <v>100</v>
      </c>
      <c r="M60" s="23">
        <v>19</v>
      </c>
      <c r="N60" s="23">
        <v>37</v>
      </c>
      <c r="O60" s="23">
        <v>40</v>
      </c>
      <c r="P60" s="37">
        <f t="shared" si="15"/>
        <v>19</v>
      </c>
      <c r="T60" s="194">
        <v>31.75</v>
      </c>
      <c r="U60" s="199">
        <v>53</v>
      </c>
      <c r="V60" s="215">
        <v>73</v>
      </c>
      <c r="X60" s="69">
        <v>100</v>
      </c>
      <c r="Y60" s="106">
        <v>114</v>
      </c>
      <c r="Z60" s="106" t="s">
        <v>34</v>
      </c>
      <c r="AA60" s="106" t="s">
        <v>34</v>
      </c>
      <c r="AB60" s="107" t="s">
        <v>34</v>
      </c>
      <c r="AD60" s="210">
        <v>150</v>
      </c>
      <c r="AE60" s="23">
        <v>22</v>
      </c>
      <c r="AF60" s="23">
        <v>43</v>
      </c>
      <c r="AG60" s="23">
        <v>46</v>
      </c>
      <c r="AH60" s="37">
        <f t="shared" si="14"/>
        <v>22</v>
      </c>
    </row>
    <row r="61" spans="2:34" ht="19.5" thickBot="1" x14ac:dyDescent="0.45">
      <c r="B61" s="194">
        <v>31.75</v>
      </c>
      <c r="C61" s="199">
        <v>53</v>
      </c>
      <c r="D61" s="215">
        <v>73</v>
      </c>
      <c r="F61" s="69">
        <v>100</v>
      </c>
      <c r="G61" s="106">
        <v>114</v>
      </c>
      <c r="H61" s="106" t="s">
        <v>34</v>
      </c>
      <c r="I61" s="106" t="s">
        <v>34</v>
      </c>
      <c r="J61" s="107" t="s">
        <v>34</v>
      </c>
      <c r="L61" s="210">
        <v>150</v>
      </c>
      <c r="M61" s="23">
        <v>22</v>
      </c>
      <c r="N61" s="23">
        <v>43</v>
      </c>
      <c r="O61" s="23">
        <v>46</v>
      </c>
      <c r="P61" s="37">
        <f t="shared" si="15"/>
        <v>22</v>
      </c>
      <c r="T61" s="194">
        <v>34.92</v>
      </c>
      <c r="U61" s="199">
        <v>57</v>
      </c>
      <c r="V61" s="215">
        <v>76</v>
      </c>
      <c r="AD61" s="210">
        <v>200</v>
      </c>
      <c r="AE61" s="23">
        <v>26</v>
      </c>
      <c r="AF61" s="23">
        <v>50</v>
      </c>
      <c r="AG61" s="23">
        <v>54</v>
      </c>
      <c r="AH61" s="37">
        <f t="shared" si="14"/>
        <v>26</v>
      </c>
    </row>
    <row r="62" spans="2:34" ht="19.5" thickBot="1" x14ac:dyDescent="0.45">
      <c r="B62" s="194">
        <v>34.92</v>
      </c>
      <c r="C62" s="199">
        <v>57</v>
      </c>
      <c r="D62" s="215">
        <v>76</v>
      </c>
      <c r="L62" s="210">
        <v>200</v>
      </c>
      <c r="M62" s="23">
        <v>26</v>
      </c>
      <c r="N62" s="23">
        <v>50</v>
      </c>
      <c r="O62" s="23">
        <v>54</v>
      </c>
      <c r="P62" s="37">
        <f t="shared" si="15"/>
        <v>26</v>
      </c>
      <c r="T62" s="194">
        <v>38.1</v>
      </c>
      <c r="U62" s="199">
        <v>60</v>
      </c>
      <c r="V62" s="215">
        <v>80</v>
      </c>
      <c r="X62" s="328" t="s">
        <v>31</v>
      </c>
      <c r="Y62" s="329"/>
      <c r="Z62" s="329"/>
      <c r="AA62" s="330"/>
      <c r="AD62" s="210">
        <v>250</v>
      </c>
      <c r="AE62" s="23">
        <v>28</v>
      </c>
      <c r="AF62" s="23">
        <v>54</v>
      </c>
      <c r="AG62" s="23">
        <v>59</v>
      </c>
      <c r="AH62" s="37">
        <f t="shared" si="14"/>
        <v>28</v>
      </c>
    </row>
    <row r="63" spans="2:34" ht="19.5" thickBot="1" x14ac:dyDescent="0.45">
      <c r="B63" s="194">
        <v>38.1</v>
      </c>
      <c r="C63" s="199">
        <v>60</v>
      </c>
      <c r="D63" s="215">
        <v>80</v>
      </c>
      <c r="F63" s="328" t="s">
        <v>31</v>
      </c>
      <c r="G63" s="329"/>
      <c r="H63" s="329"/>
      <c r="I63" s="330"/>
      <c r="L63" s="210">
        <v>250</v>
      </c>
      <c r="M63" s="23">
        <v>28</v>
      </c>
      <c r="N63" s="23">
        <v>54</v>
      </c>
      <c r="O63" s="23">
        <v>59</v>
      </c>
      <c r="P63" s="37">
        <f t="shared" si="15"/>
        <v>28</v>
      </c>
      <c r="T63" s="194">
        <v>41.25</v>
      </c>
      <c r="U63" s="199">
        <v>64</v>
      </c>
      <c r="V63" s="215">
        <v>84</v>
      </c>
      <c r="X63" s="216" t="s">
        <v>53</v>
      </c>
      <c r="Y63" s="1">
        <v>1.6</v>
      </c>
      <c r="Z63" s="1">
        <v>2</v>
      </c>
      <c r="AA63" s="217">
        <v>2.6</v>
      </c>
      <c r="AD63" s="218">
        <v>325</v>
      </c>
      <c r="AE63" s="219">
        <v>31</v>
      </c>
      <c r="AF63" s="219">
        <v>60</v>
      </c>
      <c r="AG63" s="219">
        <v>65</v>
      </c>
      <c r="AH63" s="177">
        <f t="shared" si="14"/>
        <v>31</v>
      </c>
    </row>
    <row r="64" spans="2:34" ht="19.5" thickBot="1" x14ac:dyDescent="0.45">
      <c r="B64" s="194">
        <v>41.25</v>
      </c>
      <c r="C64" s="199">
        <v>64</v>
      </c>
      <c r="D64" s="215">
        <v>84</v>
      </c>
      <c r="F64" s="216" t="s">
        <v>53</v>
      </c>
      <c r="G64" s="1">
        <v>1.6</v>
      </c>
      <c r="H64" s="1">
        <v>2</v>
      </c>
      <c r="I64" s="217">
        <v>2.6</v>
      </c>
      <c r="L64" s="218">
        <v>325</v>
      </c>
      <c r="M64" s="219">
        <v>31</v>
      </c>
      <c r="N64" s="219">
        <v>60</v>
      </c>
      <c r="O64" s="219">
        <v>65</v>
      </c>
      <c r="P64" s="177">
        <f t="shared" si="15"/>
        <v>31</v>
      </c>
      <c r="T64" s="194">
        <v>44.45</v>
      </c>
      <c r="U64" s="199">
        <v>66</v>
      </c>
      <c r="V64" s="215">
        <v>86</v>
      </c>
      <c r="X64" s="45">
        <v>2</v>
      </c>
      <c r="Y64" s="1" t="s">
        <v>47</v>
      </c>
      <c r="Z64" s="1" t="s">
        <v>49</v>
      </c>
      <c r="AA64" s="37" t="s">
        <v>51</v>
      </c>
    </row>
    <row r="65" spans="2:27" ht="19.5" thickBot="1" x14ac:dyDescent="0.45">
      <c r="B65" s="194">
        <v>44.45</v>
      </c>
      <c r="C65" s="199">
        <v>66</v>
      </c>
      <c r="D65" s="215">
        <v>86</v>
      </c>
      <c r="F65" s="45">
        <v>2</v>
      </c>
      <c r="G65" s="1" t="s">
        <v>47</v>
      </c>
      <c r="H65" s="1" t="s">
        <v>49</v>
      </c>
      <c r="I65" s="37" t="s">
        <v>51</v>
      </c>
      <c r="T65" s="194">
        <v>50.8</v>
      </c>
      <c r="U65" s="199"/>
      <c r="V65" s="215">
        <v>93</v>
      </c>
      <c r="X65" s="110">
        <v>3</v>
      </c>
      <c r="Y65" s="22" t="s">
        <v>48</v>
      </c>
      <c r="Z65" s="22" t="s">
        <v>50</v>
      </c>
      <c r="AA65" s="177" t="s">
        <v>52</v>
      </c>
    </row>
    <row r="66" spans="2:27" ht="19.5" thickBot="1" x14ac:dyDescent="0.45">
      <c r="B66" s="194">
        <v>50.8</v>
      </c>
      <c r="C66" s="199"/>
      <c r="D66" s="215">
        <v>93</v>
      </c>
      <c r="F66" s="110">
        <v>3</v>
      </c>
      <c r="G66" s="22" t="s">
        <v>48</v>
      </c>
      <c r="H66" s="22" t="s">
        <v>50</v>
      </c>
      <c r="I66" s="177" t="s">
        <v>52</v>
      </c>
      <c r="T66" s="200">
        <v>53.98</v>
      </c>
      <c r="U66" s="220"/>
      <c r="V66" s="221">
        <v>96</v>
      </c>
    </row>
    <row r="67" spans="2:27" ht="19.5" thickBot="1" x14ac:dyDescent="0.45">
      <c r="B67" s="200">
        <v>53.98</v>
      </c>
      <c r="C67" s="220"/>
      <c r="D67" s="221">
        <v>96</v>
      </c>
    </row>
    <row r="68" spans="2:27" ht="19.5" thickBot="1" x14ac:dyDescent="0.45">
      <c r="T68" s="186"/>
      <c r="U68" s="309" t="s">
        <v>106</v>
      </c>
      <c r="V68" s="15"/>
      <c r="W68" s="186"/>
      <c r="X68" s="309" t="s">
        <v>107</v>
      </c>
    </row>
    <row r="69" spans="2:27" x14ac:dyDescent="0.4">
      <c r="B69" s="186"/>
      <c r="C69" s="309" t="s">
        <v>106</v>
      </c>
      <c r="D69" s="15"/>
      <c r="E69" s="186"/>
      <c r="F69" s="309" t="s">
        <v>107</v>
      </c>
      <c r="T69" s="68"/>
      <c r="U69" s="310"/>
      <c r="V69" s="15"/>
      <c r="W69" s="68"/>
      <c r="X69" s="310"/>
    </row>
    <row r="70" spans="2:27" x14ac:dyDescent="0.4">
      <c r="B70" s="68"/>
      <c r="C70" s="310"/>
      <c r="D70" s="15"/>
      <c r="E70" s="68"/>
      <c r="F70" s="310"/>
      <c r="T70" s="68">
        <v>14</v>
      </c>
      <c r="U70" s="105">
        <v>26.5</v>
      </c>
      <c r="V70" s="15"/>
      <c r="W70" s="68">
        <v>14</v>
      </c>
      <c r="X70" s="105">
        <v>19.399999999999999</v>
      </c>
    </row>
    <row r="71" spans="2:27" ht="19.5" thickBot="1" x14ac:dyDescent="0.45">
      <c r="B71" s="68">
        <v>14</v>
      </c>
      <c r="C71" s="105">
        <v>26.5</v>
      </c>
      <c r="D71" s="15"/>
      <c r="E71" s="68">
        <v>14</v>
      </c>
      <c r="F71" s="105">
        <v>19.399999999999999</v>
      </c>
      <c r="T71" s="68">
        <v>20</v>
      </c>
      <c r="U71" s="105">
        <v>31</v>
      </c>
      <c r="V71" s="15"/>
      <c r="W71" s="69">
        <v>16</v>
      </c>
      <c r="X71" s="107">
        <v>21</v>
      </c>
    </row>
    <row r="72" spans="2:27" ht="19.5" thickBot="1" x14ac:dyDescent="0.45">
      <c r="B72" s="68">
        <v>20</v>
      </c>
      <c r="C72" s="105">
        <v>31</v>
      </c>
      <c r="D72" s="15"/>
      <c r="E72" s="69">
        <v>16</v>
      </c>
      <c r="F72" s="107">
        <v>21</v>
      </c>
      <c r="T72" s="69">
        <v>25</v>
      </c>
      <c r="U72" s="107">
        <v>37</v>
      </c>
      <c r="V72" s="15"/>
      <c r="W72" s="15"/>
      <c r="X72" s="15"/>
    </row>
    <row r="73" spans="2:27" ht="19.5" thickBot="1" x14ac:dyDescent="0.45">
      <c r="B73" s="69">
        <v>25</v>
      </c>
      <c r="C73" s="107">
        <v>37</v>
      </c>
      <c r="D73" s="15"/>
      <c r="E73" s="15"/>
      <c r="F73" s="15"/>
    </row>
  </sheetData>
  <sheetProtection algorithmName="SHA-512" hashValue="byybWl4sCD5iFNhp7aui+nA1pdCCLZHm28Bi3tC/bdFqySt1f9XE++GmDSkTJZF43GrmIQPPzPpsBrm+7XoRhg==" saltValue="mFGqZ/gFqjB1RFBaq0DfIg==" spinCount="100000" sheet="1" objects="1" scenarios="1" selectLockedCells="1"/>
  <mergeCells count="38">
    <mergeCell ref="X62:AA62"/>
    <mergeCell ref="F63:I63"/>
    <mergeCell ref="U68:U69"/>
    <mergeCell ref="X68:X69"/>
    <mergeCell ref="C69:C70"/>
    <mergeCell ref="F69:F70"/>
    <mergeCell ref="AB49:AB50"/>
    <mergeCell ref="AE49:AG49"/>
    <mergeCell ref="B50:D50"/>
    <mergeCell ref="F50:I50"/>
    <mergeCell ref="J50:J51"/>
    <mergeCell ref="M50:O50"/>
    <mergeCell ref="U50:V50"/>
    <mergeCell ref="C51:D51"/>
    <mergeCell ref="X49:AA49"/>
    <mergeCell ref="B34:B35"/>
    <mergeCell ref="C34:C35"/>
    <mergeCell ref="E34:E35"/>
    <mergeCell ref="F34:F35"/>
    <mergeCell ref="T49:V49"/>
    <mergeCell ref="B24:B25"/>
    <mergeCell ref="I24:K24"/>
    <mergeCell ref="V26:V27"/>
    <mergeCell ref="Y26:Y27"/>
    <mergeCell ref="I30:K30"/>
    <mergeCell ref="L30:L31"/>
    <mergeCell ref="AA11:AD11"/>
    <mergeCell ref="M12:N12"/>
    <mergeCell ref="O12:P12"/>
    <mergeCell ref="AA12:AB12"/>
    <mergeCell ref="AC12:AD12"/>
    <mergeCell ref="U11:X11"/>
    <mergeCell ref="Y11:Y12"/>
    <mergeCell ref="C23:E23"/>
    <mergeCell ref="C10:D10"/>
    <mergeCell ref="H11:J11"/>
    <mergeCell ref="K11:K12"/>
    <mergeCell ref="M11:P11"/>
  </mergeCells>
  <phoneticPr fontId="1"/>
  <dataValidations count="3">
    <dataValidation type="list" allowBlank="1" showInputMessage="1" showErrorMessage="1" sqref="D12:D20 E25:E31" xr:uid="{4745AC8B-091B-4E64-8CF1-F26349695FBF}">
      <formula1>$AF$27:$AF$34</formula1>
    </dataValidation>
    <dataValidation type="list" allowBlank="1" showInputMessage="1" showErrorMessage="1" sqref="C12:C20 C25:D31" xr:uid="{8087579F-1F10-4E09-AB4F-E88CAE2D30B5}">
      <formula1>$AI$27:$AI$40</formula1>
    </dataValidation>
    <dataValidation type="list" allowBlank="1" showInputMessage="1" showErrorMessage="1" sqref="B13 B15 B28 B26" xr:uid="{427DBB71-ECD5-48B3-9363-EA1F621D0DFA}">
      <formula1>"10,20"</formula1>
    </dataValidation>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角穴占積率計算電気</vt:lpstr>
      <vt:lpstr>角穴占積率計算管材</vt:lpstr>
      <vt:lpstr>角穴占積率計算空調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katou</dc:creator>
  <cp:lastModifiedBy>加藤 佳志</cp:lastModifiedBy>
  <cp:lastPrinted>2020-04-26T02:11:03Z</cp:lastPrinted>
  <dcterms:created xsi:type="dcterms:W3CDTF">2020-04-24T01:24:39Z</dcterms:created>
  <dcterms:modified xsi:type="dcterms:W3CDTF">2024-05-23T02:09:56Z</dcterms:modified>
</cp:coreProperties>
</file>