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officemirai-my.sharepoint.com/personal/kouzai-n_officemirai_onmicrosoft_com/Documents/デスクトップ/"/>
    </mc:Choice>
  </mc:AlternateContent>
  <xr:revisionPtr revIDLastSave="30" documentId="13_ncr:1_{E7BD488C-23E5-492A-9BEA-1B441EA35489}" xr6:coauthVersionLast="47" xr6:coauthVersionMax="47" xr10:uidLastSave="{D12F2999-734F-4623-94A3-F4B622CF14B9}"/>
  <workbookProtection workbookAlgorithmName="SHA-512" workbookHashValue="WBNIzYVjKvbaVrIH7tc15y2N6U+cSFiqt0rkSG5pYNCLVfzRehapDAhdMyYKDjWVkivyvxBBY5iIqs+ZqwTE6A==" workbookSaltValue="A+W7wD8MwQ1thvANJZdDtQ==" workbookSpinCount="100000" lockStructure="1"/>
  <bookViews>
    <workbookView xWindow="-120" yWindow="-120" windowWidth="29040" windowHeight="15720" tabRatio="814" xr2:uid="{84E9A085-CBB0-4860-9BDF-40C59595BF46}"/>
  </bookViews>
  <sheets>
    <sheet name="選定表" sheetId="1" r:id="rId1"/>
    <sheet name="認定" sheetId="4" state="hidden" r:id="rId2"/>
    <sheet name="認定配管" sheetId="8" state="hidden" r:id="rId3"/>
    <sheet name="配管" sheetId="5" state="hidden" r:id="rId4"/>
  </sheets>
  <definedNames>
    <definedName name="_xlnm._FilterDatabase" localSheetId="0" hidden="1">選定表!$B$4:$J$11</definedName>
    <definedName name="_xlnm._FilterDatabase" localSheetId="2" hidden="1">認定配管!$Y$4:$Y$13</definedName>
    <definedName name="CD管">認定配管!$Y$15:$Y$21</definedName>
    <definedName name="CV_600V">認定配管!$S$30:$S$78</definedName>
    <definedName name="CV_6600V">認定配管!$S$79:$S$96</definedName>
    <definedName name="CVD_600V">認定配管!$S$97:$S$106</definedName>
    <definedName name="CVQ_600V">認定配管!$S$126:$S$134</definedName>
    <definedName name="CVT_600V">認定配管!$S$107:$S$116</definedName>
    <definedName name="CVT_6600V">認定配管!$S$117:$S$125</definedName>
    <definedName name="EM_600V_CE_F">認定配管!$S$135:$S$182</definedName>
    <definedName name="EM_600V_CED_F">認定配管!$S$184:$S$193</definedName>
    <definedName name="EM_600V_CEQ_F">認定配管!$S$204:$S$212</definedName>
    <definedName name="EM_600V_CET_F">認定配管!$S$194:$S$203</definedName>
    <definedName name="EM_600V_EEF_F">認定配管!$S$213:$S$218</definedName>
    <definedName name="EM_6600V_CE_F">認定配管!$S$219:$S$236</definedName>
    <definedName name="EM_6600V_CET_F">認定配管!$S$237:$S$245</definedName>
    <definedName name="EM_IE_F">認定配管!$S$246:$S$263</definedName>
    <definedName name="FEP">認定配管!$Y$29:$Y$34</definedName>
    <definedName name="HT">認定配管!$Y$226:$Y$231</definedName>
    <definedName name="HT_10㎜保温">認定配管!$Y$232:$Y$237</definedName>
    <definedName name="HT_20㎜保温">認定配管!$Y$238:$Y$243</definedName>
    <definedName name="IV">認定配管!$S$4:$S$21</definedName>
    <definedName name="MFX">認定配管!$Y$35:$Y$42</definedName>
    <definedName name="PERT_10㎜保温">認定配管!$Y$177:$Y$179</definedName>
    <definedName name="PERT_5㎜保温">認定配管!$Y$174:$Y$176</definedName>
    <definedName name="PF管">認定配管!$Y$22:$Y$28</definedName>
    <definedName name="_xlnm.Print_Area" localSheetId="0">選定表!$B$2:$K$25</definedName>
    <definedName name="_xlnm.Print_Titles" localSheetId="0">選定表!$20:$22</definedName>
    <definedName name="SGP">認定配管!$Y$275:$Y$287</definedName>
    <definedName name="SGP_10㎜保温">認定配管!$Y$288:$Y$295</definedName>
    <definedName name="SGP_20㎜保温">認定配管!$Y$296:$Y$303</definedName>
    <definedName name="SU">認定配管!$Y$259:$Y$262</definedName>
    <definedName name="SU_10㎜保温">認定配管!$Y$263:$Y$266</definedName>
    <definedName name="SU_20㎜保温">認定配管!$Y$267:$Y$270</definedName>
    <definedName name="VE管">認定配管!$Y$4:$Y$14</definedName>
    <definedName name="VP">認定配管!$Y$196:$Y$205</definedName>
    <definedName name="VP_10㎜保温">認定配管!$Y$206:$Y$215</definedName>
    <definedName name="VP_20㎜保温">認定配管!$Y$216:$Y$225</definedName>
    <definedName name="VU">認定配管!$Y$244:$Y$248</definedName>
    <definedName name="VU_10㎜保温">認定配管!$Y$249:$Y$253</definedName>
    <definedName name="VU_20㎜保温">認定配管!$Y$254:$Y$258</definedName>
    <definedName name="VVF_600V">認定配管!$S$22:$S$29</definedName>
    <definedName name="z">スポンジ選定[[品番1]:[仕切板枚数]]</definedName>
    <definedName name="アルミニウム管_10㎜保温">認定配管!$N$32:$N$42</definedName>
    <definedName name="アルミニウム管_20㎜保温">認定配管!$N$43:$N$53</definedName>
    <definedName name="アルミニウム管_8㎜保温">認定配管!$N$29:$N$31</definedName>
    <definedName name="エラストマー被覆架橋ポリエチレン管">認定配管!$Y$162:$Y$165</definedName>
    <definedName name="ケーブル断面積">認定配管!$T$4:$V$263</definedName>
    <definedName name="コルゲート付ポリブデン管">認定配管!$Y$170:$Y$173</definedName>
    <definedName name="さや管">認定配管!$Y$91:$Y$100</definedName>
    <definedName name="さや管_10㎜保温">認定配管!$Y$109:$Y$116</definedName>
    <definedName name="さや管_5㎜保温">認定配管!$Y$101:$Y$108</definedName>
    <definedName name="ステンレス鋼管">認定配管!$Y$304:$Y$315</definedName>
    <definedName name="ステンレス鋼管_保温10㎜">認定配管!$Y$316:$Y$329</definedName>
    <definedName name="ステンレス鋼管_保温20㎜">認定配管!$Y$323:$Y$329</definedName>
    <definedName name="ドレンホース">認定配管!$Y$89:$Y$90</definedName>
    <definedName name="ポリブテン管_10㎜保温">認定配管!$Y$152:$Y$156</definedName>
    <definedName name="ポリブテン管_20㎜保温">認定配管!$Y$157:$Y$161</definedName>
    <definedName name="ポリブテン管_5㎜保温">認定配管!$Y$147:$Y$151</definedName>
    <definedName name="マシンフレキ">認定配管!$Y$43:$Y$50</definedName>
    <definedName name="リサイクル硬質塩ビ三層管">認定配管!$Y$271:$Y$274</definedName>
    <definedName name="架橋ポリエチレン管_10㎜保温">認定配管!$Y$123:$Y$128</definedName>
    <definedName name="架橋ポリエチレン管_20㎜保温">認定配管!$Y$129:$Y$134</definedName>
    <definedName name="架橋ポリエチレン管_5㎜保温">認定配管!$Y$117:$Y$122</definedName>
    <definedName name="金属強化ポリエチレン管">認定配管!$Y$180:$Y$184</definedName>
    <definedName name="金属強化ポリエチレン管_10㎜保温">認定配管!$Y$185:$Y$189</definedName>
    <definedName name="金属強化ポリエチレン管_20㎜保温">認定配管!$Y$190:$Y$194</definedName>
    <definedName name="金属製可とう電線管">認定配管!$Y$68:$Y$79</definedName>
    <definedName name="結露防止層付ドレンパイプ">認定配管!$Y$80:$Y$85</definedName>
    <definedName name="厚鋼電線管">認定配管!$Y$51:$Y$60</definedName>
    <definedName name="高耐熱フッ素樹脂ホース_10㎜保温">認定配管!$Y$195</definedName>
    <definedName name="床_スリーブあり_ALC">認定配管!$I$4:$I$21</definedName>
    <definedName name="床_スリーブあり_RC">認定配管!$H$4:$H$21</definedName>
    <definedName name="床_スリーブなし_ALC">認定配管!$K$4:$K$21</definedName>
    <definedName name="床_スリーブなし_RC">認定配管!$J$4:$J$21</definedName>
    <definedName name="断熱ドレンホース">認定配管!$Y$86:$Y$88</definedName>
    <definedName name="中空壁">認定配管!$D$4:$D$14</definedName>
    <definedName name="中空壁_床置工法">認定配管!$E$4:$E$14</definedName>
    <definedName name="銅管_10㎜保温">認定配管!$N$7:$N$17</definedName>
    <definedName name="銅管_20㎜保温">認定配管!$N$18:$N$28</definedName>
    <definedName name="銅管_8㎜保温">認定配管!$N$4:$N$6</definedName>
    <definedName name="銅管_建築・水道用">認定配管!$Y$330:$Y$336</definedName>
    <definedName name="銅管_建築・水道用_保温10㎜">認定配管!$Y$337:$Y$343</definedName>
    <definedName name="銅管_建築・水道用_保温20㎜">認定配管!$Y$344:$Y$350</definedName>
    <definedName name="二層架橋ポリエチレン管_20㎜保温">認定配管!$Y$143:$Y$146</definedName>
    <definedName name="二層架橋ポリエチレン管_5㎜保温">認定配管!$Y$135:$Y$138</definedName>
    <definedName name="配管">認定配管!$M$4:$M$103</definedName>
    <definedName name="配管断面積">認定配管!$Z$4:$AB$355</definedName>
    <definedName name="薄鋼_ねじなし電線管">認定配管!$Y$61:$Y$67</definedName>
    <definedName name="被覆銅管_建築・水道用">認定配管!$Y$351:$Y$354</definedName>
    <definedName name="壁">認定配管!$B$4:$B$14</definedName>
    <definedName name="壁_床置工法">認定配管!$C$4:$C$14</definedName>
    <definedName name="壁厚100">認定!$M$2:$M$553</definedName>
    <definedName name="壁厚120">認定!$N$2:$N$553</definedName>
    <definedName name="壁厚150">認定!$O$3:$O$553</definedName>
    <definedName name="壁厚200">認定!$P$3:$P$553</definedName>
    <definedName name="片面壁">認定配管!$F$4:$F$21</definedName>
    <definedName name="片面壁_床置工法">認定配管!$G$4:$G$21</definedName>
    <definedName name="冷媒管">認定配管!$L$4:$L$111</definedName>
    <definedName name="冷媒管断面積">認定配管!$O$4:$P$61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1" l="1"/>
  <c r="D19" i="1"/>
  <c r="J10" i="1"/>
  <c r="U22" i="1"/>
  <c r="Y17" i="1"/>
  <c r="W18" i="1" l="1"/>
  <c r="C13" i="1" s="1"/>
  <c r="Z91" i="8"/>
  <c r="Z92" i="8"/>
  <c r="Z93" i="8"/>
  <c r="Z94" i="8"/>
  <c r="V22" i="1" l="1"/>
  <c r="J13" i="1" a="1"/>
  <c r="J13" i="1" s="1"/>
  <c r="I14" i="1" s="1"/>
  <c r="K13" i="1" l="1"/>
  <c r="I13" i="1"/>
  <c r="J9" i="1" l="1"/>
  <c r="I10" i="1"/>
  <c r="I9" i="1"/>
  <c r="C6" i="1" l="1"/>
  <c r="D6" i="1" s="1"/>
  <c r="C7" i="1"/>
  <c r="D7" i="1" s="1"/>
  <c r="C8" i="1"/>
  <c r="C9" i="1"/>
  <c r="D9" i="1" s="1"/>
  <c r="N22" i="1"/>
  <c r="G9" i="1"/>
  <c r="H9" i="1" l="1"/>
  <c r="N3" i="1"/>
  <c r="T22" i="1"/>
  <c r="D8" i="1"/>
  <c r="L22" i="1"/>
  <c r="M22" i="1" s="1"/>
  <c r="V18" i="1"/>
  <c r="G4" i="1"/>
  <c r="W22" i="1"/>
  <c r="U23" i="1"/>
  <c r="AB23" i="1" s="1"/>
  <c r="U24" i="1"/>
  <c r="O19" i="1"/>
  <c r="R19" i="1"/>
  <c r="X22" i="1"/>
  <c r="Y22" i="1" s="1"/>
  <c r="F89" i="5"/>
  <c r="F90" i="5"/>
  <c r="F91" i="5"/>
  <c r="F92" i="5"/>
  <c r="F93" i="5"/>
  <c r="F94" i="5"/>
  <c r="F95" i="5"/>
  <c r="F96" i="5"/>
  <c r="F97" i="5"/>
  <c r="F98" i="5"/>
  <c r="F99" i="5"/>
  <c r="F88" i="5"/>
  <c r="I11" i="1"/>
  <c r="R23" i="1"/>
  <c r="S23" i="1" s="1"/>
  <c r="R24" i="1"/>
  <c r="S24" i="1" s="1"/>
  <c r="O23" i="1"/>
  <c r="P23" i="1" s="1"/>
  <c r="O24" i="1"/>
  <c r="P24" i="1" s="1"/>
  <c r="L19" i="1"/>
  <c r="L23" i="1"/>
  <c r="M23" i="1" s="1"/>
  <c r="L24" i="1"/>
  <c r="M24" i="1" s="1"/>
  <c r="O33" i="8"/>
  <c r="O34" i="8"/>
  <c r="O35" i="8"/>
  <c r="O36" i="8"/>
  <c r="O18" i="8"/>
  <c r="O19" i="8"/>
  <c r="O20" i="8"/>
  <c r="O21" i="8"/>
  <c r="N23" i="1"/>
  <c r="Q23" i="1"/>
  <c r="T23" i="1"/>
  <c r="X23" i="1"/>
  <c r="N24" i="1"/>
  <c r="Q24" i="1"/>
  <c r="T24" i="1"/>
  <c r="X24" i="1"/>
  <c r="Z24" i="1" s="1"/>
  <c r="O61" i="8"/>
  <c r="O60" i="8"/>
  <c r="O59" i="8"/>
  <c r="O58" i="8"/>
  <c r="O57" i="8"/>
  <c r="O56" i="8"/>
  <c r="O55" i="8"/>
  <c r="O54" i="8"/>
  <c r="O53" i="8"/>
  <c r="O52" i="8"/>
  <c r="O51" i="8"/>
  <c r="O50" i="8"/>
  <c r="O49" i="8"/>
  <c r="O48" i="8"/>
  <c r="O47" i="8"/>
  <c r="O46" i="8"/>
  <c r="O45" i="8"/>
  <c r="O44" i="8"/>
  <c r="O43" i="8"/>
  <c r="O42" i="8"/>
  <c r="O41" i="8"/>
  <c r="O40" i="8"/>
  <c r="O39" i="8"/>
  <c r="O38" i="8"/>
  <c r="O37" i="8"/>
  <c r="O32" i="8"/>
  <c r="O31" i="8"/>
  <c r="O30" i="8"/>
  <c r="O29" i="8"/>
  <c r="O28" i="8"/>
  <c r="O27" i="8"/>
  <c r="O26" i="8"/>
  <c r="O25" i="8"/>
  <c r="O24" i="8"/>
  <c r="O23" i="8"/>
  <c r="O22" i="8"/>
  <c r="O17" i="8"/>
  <c r="O16" i="8"/>
  <c r="O15" i="8"/>
  <c r="O14" i="8"/>
  <c r="O13" i="8"/>
  <c r="O12" i="8"/>
  <c r="O11" i="8"/>
  <c r="O10" i="8"/>
  <c r="O9" i="8"/>
  <c r="O8" i="8"/>
  <c r="O7" i="8"/>
  <c r="O6" i="8"/>
  <c r="O5" i="8"/>
  <c r="O4" i="8"/>
  <c r="Z80" i="8"/>
  <c r="Q22" i="1"/>
  <c r="Z5" i="8"/>
  <c r="Z6" i="8"/>
  <c r="Z7" i="8"/>
  <c r="Z8" i="8"/>
  <c r="Z9" i="8"/>
  <c r="Z10" i="8"/>
  <c r="Z11" i="8"/>
  <c r="Z12" i="8"/>
  <c r="Z13" i="8"/>
  <c r="Z14" i="8"/>
  <c r="Z15" i="8"/>
  <c r="Z16" i="8"/>
  <c r="Z17" i="8"/>
  <c r="Z18" i="8"/>
  <c r="Z19" i="8"/>
  <c r="Z20" i="8"/>
  <c r="Z21" i="8"/>
  <c r="Z22" i="8"/>
  <c r="Z23" i="8"/>
  <c r="Z24" i="8"/>
  <c r="Z25" i="8"/>
  <c r="Z26" i="8"/>
  <c r="Z27" i="8"/>
  <c r="Z28" i="8"/>
  <c r="Z29" i="8"/>
  <c r="Z30" i="8"/>
  <c r="Z31" i="8"/>
  <c r="Z32" i="8"/>
  <c r="Z33" i="8"/>
  <c r="Z34" i="8"/>
  <c r="Z35" i="8"/>
  <c r="Z36" i="8"/>
  <c r="Z37" i="8"/>
  <c r="Z38" i="8"/>
  <c r="Z39" i="8"/>
  <c r="Z40" i="8"/>
  <c r="Z41" i="8"/>
  <c r="Z42" i="8"/>
  <c r="Z43" i="8"/>
  <c r="Z44" i="8"/>
  <c r="Z45" i="8"/>
  <c r="Z46" i="8"/>
  <c r="Z47" i="8"/>
  <c r="Z48" i="8"/>
  <c r="Z49" i="8"/>
  <c r="Z50" i="8"/>
  <c r="Z51" i="8"/>
  <c r="Z52" i="8"/>
  <c r="Z53" i="8"/>
  <c r="Z54" i="8"/>
  <c r="Z55" i="8"/>
  <c r="Z56" i="8"/>
  <c r="Z57" i="8"/>
  <c r="Z58" i="8"/>
  <c r="Z59" i="8"/>
  <c r="Z60" i="8"/>
  <c r="Z61" i="8"/>
  <c r="Z62" i="8"/>
  <c r="Z63" i="8"/>
  <c r="Z64" i="8"/>
  <c r="Z65" i="8"/>
  <c r="Z66" i="8"/>
  <c r="Z67" i="8"/>
  <c r="Z68" i="8"/>
  <c r="Z69" i="8"/>
  <c r="Z70" i="8"/>
  <c r="Z71" i="8"/>
  <c r="Z72" i="8"/>
  <c r="Z73" i="8"/>
  <c r="Z74" i="8"/>
  <c r="Z75" i="8"/>
  <c r="Z76" i="8"/>
  <c r="Z77" i="8"/>
  <c r="Z78" i="8"/>
  <c r="Z79" i="8"/>
  <c r="Z81" i="8"/>
  <c r="Z82" i="8"/>
  <c r="Z83" i="8"/>
  <c r="Z84" i="8"/>
  <c r="Z85" i="8"/>
  <c r="Z86" i="8"/>
  <c r="Z87" i="8"/>
  <c r="Z88" i="8"/>
  <c r="Z89" i="8"/>
  <c r="Z90" i="8"/>
  <c r="Z95" i="8"/>
  <c r="Z96" i="8"/>
  <c r="Z97" i="8"/>
  <c r="Z98" i="8"/>
  <c r="Z99" i="8"/>
  <c r="Z100" i="8"/>
  <c r="Z101" i="8"/>
  <c r="Z102" i="8"/>
  <c r="Z103" i="8"/>
  <c r="Z104" i="8"/>
  <c r="Z105" i="8"/>
  <c r="Z106" i="8"/>
  <c r="Z107" i="8"/>
  <c r="Z108" i="8"/>
  <c r="Z109" i="8"/>
  <c r="Z110" i="8"/>
  <c r="Z111" i="8"/>
  <c r="Z112" i="8"/>
  <c r="Z113" i="8"/>
  <c r="Z114" i="8"/>
  <c r="Z115" i="8"/>
  <c r="Z116" i="8"/>
  <c r="Z117" i="8"/>
  <c r="Z118" i="8"/>
  <c r="Z119" i="8"/>
  <c r="Z120" i="8"/>
  <c r="Z121" i="8"/>
  <c r="Z122" i="8"/>
  <c r="Z123" i="8"/>
  <c r="Z124" i="8"/>
  <c r="Z125" i="8"/>
  <c r="Z126" i="8"/>
  <c r="Z127" i="8"/>
  <c r="Z128" i="8"/>
  <c r="Z129" i="8"/>
  <c r="Z130" i="8"/>
  <c r="Z131" i="8"/>
  <c r="Z132" i="8"/>
  <c r="Z133" i="8"/>
  <c r="Z134" i="8"/>
  <c r="Z135" i="8"/>
  <c r="Z136" i="8"/>
  <c r="Z137" i="8"/>
  <c r="Z138" i="8"/>
  <c r="Z139" i="8"/>
  <c r="Z140" i="8"/>
  <c r="Z141" i="8"/>
  <c r="Z142" i="8"/>
  <c r="Z143" i="8"/>
  <c r="Z144" i="8"/>
  <c r="Z145" i="8"/>
  <c r="Z146" i="8"/>
  <c r="Z147" i="8"/>
  <c r="Z148" i="8"/>
  <c r="Z149" i="8"/>
  <c r="Z150" i="8"/>
  <c r="Z151" i="8"/>
  <c r="Z152" i="8"/>
  <c r="Z153" i="8"/>
  <c r="Z154" i="8"/>
  <c r="Z155" i="8"/>
  <c r="Z156" i="8"/>
  <c r="Z157" i="8"/>
  <c r="Z158" i="8"/>
  <c r="Z159" i="8"/>
  <c r="Z160" i="8"/>
  <c r="Z161" i="8"/>
  <c r="Z162" i="8"/>
  <c r="Z163" i="8"/>
  <c r="Z164" i="8"/>
  <c r="Z165" i="8"/>
  <c r="Z166" i="8"/>
  <c r="Z167" i="8"/>
  <c r="Z168" i="8"/>
  <c r="Z169" i="8"/>
  <c r="Z170" i="8"/>
  <c r="Z171" i="8"/>
  <c r="Z172" i="8"/>
  <c r="Z173" i="8"/>
  <c r="Z174" i="8"/>
  <c r="Z175" i="8"/>
  <c r="Z176" i="8"/>
  <c r="Z177" i="8"/>
  <c r="Z178" i="8"/>
  <c r="Z179" i="8"/>
  <c r="Z180" i="8"/>
  <c r="Z181" i="8"/>
  <c r="Z182" i="8"/>
  <c r="Z183" i="8"/>
  <c r="Z184" i="8"/>
  <c r="Z185" i="8"/>
  <c r="Z186" i="8"/>
  <c r="Z187" i="8"/>
  <c r="Z188" i="8"/>
  <c r="Z189" i="8"/>
  <c r="Z190" i="8"/>
  <c r="Z191" i="8"/>
  <c r="Z192" i="8"/>
  <c r="Z193" i="8"/>
  <c r="Z194" i="8"/>
  <c r="Z195" i="8"/>
  <c r="Z196" i="8"/>
  <c r="Z197" i="8"/>
  <c r="Z198" i="8"/>
  <c r="Z199" i="8"/>
  <c r="Z200" i="8"/>
  <c r="Z201" i="8"/>
  <c r="Z202" i="8"/>
  <c r="Z203" i="8"/>
  <c r="Z204" i="8"/>
  <c r="Z205" i="8"/>
  <c r="Z206" i="8"/>
  <c r="Z207" i="8"/>
  <c r="Z208" i="8"/>
  <c r="Z209" i="8"/>
  <c r="Z210" i="8"/>
  <c r="Z211" i="8"/>
  <c r="Z212" i="8"/>
  <c r="Z213" i="8"/>
  <c r="Z214" i="8"/>
  <c r="Z215" i="8"/>
  <c r="Z216" i="8"/>
  <c r="Z217" i="8"/>
  <c r="Z218" i="8"/>
  <c r="Z219" i="8"/>
  <c r="Z220" i="8"/>
  <c r="Z221" i="8"/>
  <c r="Z222" i="8"/>
  <c r="Z223" i="8"/>
  <c r="Z224" i="8"/>
  <c r="Z225" i="8"/>
  <c r="Z226" i="8"/>
  <c r="Z227" i="8"/>
  <c r="Z228" i="8"/>
  <c r="Z229" i="8"/>
  <c r="Z230" i="8"/>
  <c r="Z231" i="8"/>
  <c r="Z232" i="8"/>
  <c r="Z233" i="8"/>
  <c r="Z234" i="8"/>
  <c r="Z235" i="8"/>
  <c r="Z236" i="8"/>
  <c r="Z237" i="8"/>
  <c r="Z238" i="8"/>
  <c r="Z239" i="8"/>
  <c r="Z240" i="8"/>
  <c r="Z241" i="8"/>
  <c r="Z242" i="8"/>
  <c r="Z243" i="8"/>
  <c r="Z244" i="8"/>
  <c r="Z245" i="8"/>
  <c r="Z246" i="8"/>
  <c r="Z247" i="8"/>
  <c r="Z248" i="8"/>
  <c r="Z249" i="8"/>
  <c r="Z250" i="8"/>
  <c r="Z251" i="8"/>
  <c r="Z252" i="8"/>
  <c r="Z253" i="8"/>
  <c r="Z254" i="8"/>
  <c r="Z255" i="8"/>
  <c r="Z256" i="8"/>
  <c r="Z257" i="8"/>
  <c r="Z258" i="8"/>
  <c r="Z259" i="8"/>
  <c r="Z260" i="8"/>
  <c r="Z261" i="8"/>
  <c r="Z262" i="8"/>
  <c r="Z263" i="8"/>
  <c r="Z264" i="8"/>
  <c r="Z265" i="8"/>
  <c r="Z266" i="8"/>
  <c r="Z267" i="8"/>
  <c r="Z268" i="8"/>
  <c r="Z269" i="8"/>
  <c r="Z270" i="8"/>
  <c r="Z271" i="8"/>
  <c r="Z272" i="8"/>
  <c r="Z273" i="8"/>
  <c r="Z274" i="8"/>
  <c r="Z275" i="8"/>
  <c r="Z276" i="8"/>
  <c r="Z277" i="8"/>
  <c r="Z278" i="8"/>
  <c r="Z279" i="8"/>
  <c r="Z280" i="8"/>
  <c r="Z281" i="8"/>
  <c r="Z282" i="8"/>
  <c r="Z283" i="8"/>
  <c r="Z284" i="8"/>
  <c r="Z285" i="8"/>
  <c r="Z286" i="8"/>
  <c r="Z287" i="8"/>
  <c r="Z288" i="8"/>
  <c r="Z289" i="8"/>
  <c r="Z290" i="8"/>
  <c r="Z291" i="8"/>
  <c r="Z292" i="8"/>
  <c r="Z293" i="8"/>
  <c r="Z294" i="8"/>
  <c r="Z295" i="8"/>
  <c r="Z296" i="8"/>
  <c r="Z297" i="8"/>
  <c r="Z298" i="8"/>
  <c r="Z299" i="8"/>
  <c r="Z300" i="8"/>
  <c r="Z301" i="8"/>
  <c r="Z302" i="8"/>
  <c r="Z303" i="8"/>
  <c r="Z304" i="8"/>
  <c r="Z305" i="8"/>
  <c r="Z306" i="8"/>
  <c r="Z307" i="8"/>
  <c r="Z308" i="8"/>
  <c r="Z309" i="8"/>
  <c r="Z310" i="8"/>
  <c r="Z311" i="8"/>
  <c r="Z312" i="8"/>
  <c r="Z313" i="8"/>
  <c r="Z314" i="8"/>
  <c r="Z315" i="8"/>
  <c r="Z316" i="8"/>
  <c r="Z317" i="8"/>
  <c r="Z318" i="8"/>
  <c r="Z319" i="8"/>
  <c r="Z320" i="8"/>
  <c r="Z321" i="8"/>
  <c r="Z322" i="8"/>
  <c r="Z323" i="8"/>
  <c r="Z324" i="8"/>
  <c r="Z325" i="8"/>
  <c r="Z326" i="8"/>
  <c r="Z327" i="8"/>
  <c r="Z328" i="8"/>
  <c r="Z329" i="8"/>
  <c r="Z330" i="8"/>
  <c r="Z331" i="8"/>
  <c r="Z332" i="8"/>
  <c r="Z333" i="8"/>
  <c r="Z334" i="8"/>
  <c r="Z335" i="8"/>
  <c r="Z336" i="8"/>
  <c r="Z337" i="8"/>
  <c r="Z338" i="8"/>
  <c r="Z339" i="8"/>
  <c r="Z340" i="8"/>
  <c r="Z341" i="8"/>
  <c r="Z342" i="8"/>
  <c r="Z343" i="8"/>
  <c r="Z344" i="8"/>
  <c r="Z345" i="8"/>
  <c r="Z346" i="8"/>
  <c r="Z347" i="8"/>
  <c r="Z348" i="8"/>
  <c r="Z349" i="8"/>
  <c r="Z350" i="8"/>
  <c r="Z351" i="8"/>
  <c r="Z352" i="8"/>
  <c r="Z353" i="8"/>
  <c r="Z354" i="8"/>
  <c r="Z4" i="8"/>
  <c r="H6" i="1"/>
  <c r="H7" i="1"/>
  <c r="AB22" i="1" l="1"/>
  <c r="W23" i="1"/>
  <c r="Y23" i="1"/>
  <c r="Z23" i="1"/>
  <c r="W24" i="1"/>
  <c r="AB24" i="1"/>
  <c r="Z22" i="1"/>
  <c r="Y24" i="1"/>
  <c r="O22" i="1"/>
  <c r="P22" i="1" s="1"/>
  <c r="R22" i="1"/>
  <c r="S22" i="1" s="1"/>
  <c r="V24" i="1"/>
  <c r="V23" i="1"/>
  <c r="T17" i="1"/>
  <c r="U18" i="1" l="1"/>
  <c r="G13" i="1" s="1"/>
  <c r="H13" i="1" s="1"/>
  <c r="AA23" i="1"/>
  <c r="AA24" i="1"/>
  <c r="V19" i="1"/>
  <c r="AA22" i="1"/>
  <c r="J11" i="1"/>
  <c r="K11" i="1" s="1"/>
  <c r="Z17" i="1"/>
  <c r="F13" i="1" l="1"/>
  <c r="B11" i="1"/>
  <c r="W19" i="1"/>
  <c r="AA17" i="1"/>
  <c r="G10" i="1" s="1"/>
  <c r="H10" i="1" s="1"/>
  <c r="D13" i="1"/>
  <c r="C12" i="1"/>
  <c r="D12" i="1" s="1"/>
  <c r="I12" i="1"/>
  <c r="Y18" i="1"/>
  <c r="B12" i="1" l="1"/>
  <c r="B13" i="1"/>
  <c r="G8" i="1"/>
  <c r="C15" i="1" s="1"/>
  <c r="J8" i="1" l="1"/>
  <c r="J12" i="1" s="1"/>
  <c r="K12" i="1" s="1"/>
  <c r="B16" i="1"/>
  <c r="H8" i="1"/>
  <c r="K10" i="1" l="1"/>
  <c r="K9" i="1"/>
  <c r="K8" i="1"/>
  <c r="I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香西信宏</author>
  </authors>
  <commentList>
    <comment ref="C19" authorId="0" shapeId="0" xr:uid="{0F37633A-307C-4305-AFFE-62FFBC70DF79}">
      <text>
        <r>
          <rPr>
            <sz val="9"/>
            <color indexed="81"/>
            <rFont val="MS P ゴシック"/>
            <family val="3"/>
            <charset val="128"/>
          </rPr>
          <t>配管種を選択</t>
        </r>
      </text>
    </comment>
    <comment ref="C20" authorId="0" shapeId="0" xr:uid="{9B28089D-3FB7-43AC-AA66-C5257316B789}">
      <text>
        <r>
          <rPr>
            <sz val="9"/>
            <color indexed="81"/>
            <rFont val="MS P ゴシック"/>
            <family val="3"/>
            <charset val="128"/>
          </rPr>
          <t>保温厚を選択(シングル)</t>
        </r>
      </text>
    </comment>
    <comment ref="D20" authorId="0" shapeId="0" xr:uid="{71A0EDEF-C661-4982-BC5E-9456914A2CE7}">
      <text>
        <r>
          <rPr>
            <sz val="9"/>
            <color indexed="81"/>
            <rFont val="MS P ゴシック"/>
            <family val="3"/>
            <charset val="128"/>
          </rPr>
          <t>保温厚を選択(ダブル)</t>
        </r>
      </text>
    </comment>
    <comment ref="E20" authorId="0" shapeId="0" xr:uid="{5912954C-31B4-47B2-A15D-82F3DBCF5D65}">
      <text>
        <r>
          <rPr>
            <sz val="9"/>
            <color indexed="81"/>
            <rFont val="MS P ゴシック"/>
            <family val="3"/>
            <charset val="128"/>
          </rPr>
          <t>保温厚を選択(トリプル)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<sst xmlns="http://schemas.openxmlformats.org/spreadsheetml/2006/main" count="4357" uniqueCount="816">
  <si>
    <t>机上論の数値では施工可能でも、実際の施工では施工できない事もありますので、
特に認定占積率がギリギリの場合は、配管イメージ図を使って可能か確認してください。</t>
    <phoneticPr fontId="2"/>
  </si>
  <si>
    <t>貫通箇所構造</t>
    <rPh sb="0" eb="4">
      <t>カンツウカショ</t>
    </rPh>
    <rPh sb="4" eb="6">
      <t>コウゾウ</t>
    </rPh>
    <phoneticPr fontId="2"/>
  </si>
  <si>
    <t>認定占積率</t>
    <rPh sb="0" eb="2">
      <t>ニンテイ</t>
    </rPh>
    <rPh sb="2" eb="5">
      <t>センセキリツ</t>
    </rPh>
    <phoneticPr fontId="2"/>
  </si>
  <si>
    <t>認定最大面積</t>
    <rPh sb="0" eb="2">
      <t>ニンテイ</t>
    </rPh>
    <rPh sb="2" eb="4">
      <t>サイダイ</t>
    </rPh>
    <rPh sb="4" eb="6">
      <t>メンセキ</t>
    </rPh>
    <phoneticPr fontId="2"/>
  </si>
  <si>
    <t>品 名</t>
    <rPh sb="0" eb="1">
      <t>ヒン</t>
    </rPh>
    <rPh sb="2" eb="3">
      <t>ナ</t>
    </rPh>
    <phoneticPr fontId="2"/>
  </si>
  <si>
    <t>数 量</t>
    <rPh sb="0" eb="1">
      <t>カズ</t>
    </rPh>
    <rPh sb="2" eb="3">
      <t>リョウ</t>
    </rPh>
    <phoneticPr fontId="2"/>
  </si>
  <si>
    <t>構造体厚さ</t>
    <rPh sb="0" eb="3">
      <t>コウゾウタイ</t>
    </rPh>
    <rPh sb="3" eb="4">
      <t>アツ</t>
    </rPh>
    <phoneticPr fontId="2"/>
  </si>
  <si>
    <t>開口面積</t>
    <rPh sb="0" eb="4">
      <t>カイコウメンセキ</t>
    </rPh>
    <phoneticPr fontId="2"/>
  </si>
  <si>
    <t>占 積 率</t>
    <rPh sb="0" eb="1">
      <t>ウラナイ</t>
    </rPh>
    <rPh sb="2" eb="3">
      <t>セキ</t>
    </rPh>
    <rPh sb="4" eb="5">
      <t>リツ</t>
    </rPh>
    <phoneticPr fontId="2"/>
  </si>
  <si>
    <t>判 定</t>
    <rPh sb="0" eb="1">
      <t>ハン</t>
    </rPh>
    <rPh sb="2" eb="3">
      <t>サダム</t>
    </rPh>
    <phoneticPr fontId="2"/>
  </si>
  <si>
    <t>開口箇所</t>
    <rPh sb="0" eb="4">
      <t>カイコウカショ</t>
    </rPh>
    <phoneticPr fontId="2"/>
  </si>
  <si>
    <t>二層架橋ポリエチレン管_20㎜保温</t>
    <rPh sb="0" eb="1">
      <t>ニ</t>
    </rPh>
    <rPh sb="1" eb="2">
      <t>ソウ</t>
    </rPh>
    <rPh sb="2" eb="4">
      <t>カキョウ</t>
    </rPh>
    <rPh sb="10" eb="11">
      <t>カン</t>
    </rPh>
    <phoneticPr fontId="2"/>
  </si>
  <si>
    <t>架橋ポリエチレン管_5㎜保温</t>
    <rPh sb="0" eb="2">
      <t>カキョウ</t>
    </rPh>
    <rPh sb="8" eb="9">
      <t>カン</t>
    </rPh>
    <phoneticPr fontId="2"/>
  </si>
  <si>
    <t>ケーブル_VCT_600V</t>
  </si>
  <si>
    <t>本数</t>
    <rPh sb="0" eb="2">
      <t>ホンスウ</t>
    </rPh>
    <phoneticPr fontId="2"/>
  </si>
  <si>
    <t>列1</t>
  </si>
  <si>
    <t>列3</t>
  </si>
  <si>
    <t>列6</t>
  </si>
  <si>
    <t>列7</t>
  </si>
  <si>
    <t>列62</t>
  </si>
  <si>
    <t>認定番号</t>
    <rPh sb="0" eb="4">
      <t>ニンテイバンゴウ</t>
    </rPh>
    <phoneticPr fontId="2"/>
  </si>
  <si>
    <t>占積率</t>
    <rPh sb="0" eb="3">
      <t>センセキリツ</t>
    </rPh>
    <phoneticPr fontId="2"/>
  </si>
  <si>
    <t>ケーブル_2PNCT_600V</t>
  </si>
  <si>
    <t>構造体厚さ</t>
    <rPh sb="0" eb="4">
      <t>コウゾウタイアツ</t>
    </rPh>
    <phoneticPr fontId="2"/>
  </si>
  <si>
    <t>断面積</t>
    <rPh sb="0" eb="3">
      <t>ダンメンセキ</t>
    </rPh>
    <phoneticPr fontId="2"/>
  </si>
  <si>
    <t>壁</t>
    <rPh sb="0" eb="1">
      <t>カベ</t>
    </rPh>
    <phoneticPr fontId="2"/>
  </si>
  <si>
    <t>PS060WL-1257-1</t>
    <phoneticPr fontId="2"/>
  </si>
  <si>
    <t>片面壁</t>
    <rPh sb="0" eb="2">
      <t>カタメン</t>
    </rPh>
    <rPh sb="2" eb="3">
      <t>カベ</t>
    </rPh>
    <phoneticPr fontId="2"/>
  </si>
  <si>
    <t>PS060WL-1260-1</t>
    <phoneticPr fontId="2"/>
  </si>
  <si>
    <t>品番1</t>
    <phoneticPr fontId="2"/>
  </si>
  <si>
    <t>貫通構造</t>
    <rPh sb="0" eb="4">
      <t>カンツウコウゾウ</t>
    </rPh>
    <phoneticPr fontId="2"/>
  </si>
  <si>
    <t>貫通構造2</t>
    <rPh sb="0" eb="2">
      <t>カンツウコウゾウ2</t>
    </rPh>
    <phoneticPr fontId="2"/>
  </si>
  <si>
    <t>必要部材</t>
    <rPh sb="0" eb="2">
      <t>ヒツヨウ</t>
    </rPh>
    <rPh sb="2" eb="4">
      <t>ブザイ</t>
    </rPh>
    <phoneticPr fontId="2"/>
  </si>
  <si>
    <t>ケーブル1本</t>
    <rPh sb="5" eb="6">
      <t>ホン</t>
    </rPh>
    <phoneticPr fontId="2"/>
  </si>
  <si>
    <t>ケーブル総合計</t>
    <rPh sb="4" eb="7">
      <t>ソウゴウケイ</t>
    </rPh>
    <phoneticPr fontId="2"/>
  </si>
  <si>
    <t>壁</t>
    <phoneticPr fontId="2"/>
  </si>
  <si>
    <t>ALC・RC・耐火構造(60分)・準耐火構造(60分)</t>
    <rPh sb="7" eb="9">
      <t>タイカ</t>
    </rPh>
    <rPh sb="9" eb="11">
      <t>コウゾウ</t>
    </rPh>
    <rPh sb="14" eb="15">
      <t>フン</t>
    </rPh>
    <rPh sb="17" eb="20">
      <t>ジュンタイカ</t>
    </rPh>
    <rPh sb="20" eb="22">
      <t>コウゾウ</t>
    </rPh>
    <phoneticPr fontId="2"/>
  </si>
  <si>
    <t>片面壁</t>
    <phoneticPr fontId="2"/>
  </si>
  <si>
    <t>片面強化石膏ボード重張/軽量鉄骨下地間仕切壁</t>
    <rPh sb="0" eb="2">
      <t>カタメン</t>
    </rPh>
    <rPh sb="2" eb="4">
      <t>キョウカ</t>
    </rPh>
    <rPh sb="4" eb="6">
      <t>セッコウ</t>
    </rPh>
    <rPh sb="9" eb="11">
      <t>カサネバリ</t>
    </rPh>
    <rPh sb="12" eb="16">
      <t>ケイリョウテッコツ</t>
    </rPh>
    <rPh sb="16" eb="18">
      <t>シタジ</t>
    </rPh>
    <rPh sb="18" eb="21">
      <t>マジキリ</t>
    </rPh>
    <rPh sb="21" eb="22">
      <t>カベ</t>
    </rPh>
    <phoneticPr fontId="2"/>
  </si>
  <si>
    <t>RC</t>
    <phoneticPr fontId="2"/>
  </si>
  <si>
    <t>床_スリーブなし_RC</t>
    <phoneticPr fontId="2"/>
  </si>
  <si>
    <t>床_スリーブなし_ALC</t>
    <phoneticPr fontId="2"/>
  </si>
  <si>
    <t>ALC</t>
    <phoneticPr fontId="2"/>
  </si>
  <si>
    <t>壁・中空壁</t>
    <rPh sb="0" eb="1">
      <t>カベ</t>
    </rPh>
    <rPh sb="2" eb="5">
      <t>チュウクウカベ</t>
    </rPh>
    <phoneticPr fontId="2"/>
  </si>
  <si>
    <t>アルミニウム管_8㎜保温</t>
    <rPh sb="6" eb="7">
      <t>カン</t>
    </rPh>
    <rPh sb="10" eb="12">
      <t>ホオン</t>
    </rPh>
    <phoneticPr fontId="2"/>
  </si>
  <si>
    <t>アルミニウム管_10㎜保温</t>
    <rPh sb="6" eb="7">
      <t>カン</t>
    </rPh>
    <rPh sb="11" eb="13">
      <t>ホオン</t>
    </rPh>
    <phoneticPr fontId="2"/>
  </si>
  <si>
    <t>アルミニウム管_20㎜保温</t>
    <rPh sb="6" eb="7">
      <t>カン</t>
    </rPh>
    <rPh sb="11" eb="13">
      <t>ホオン</t>
    </rPh>
    <phoneticPr fontId="2"/>
  </si>
  <si>
    <t>ACドレン</t>
  </si>
  <si>
    <t>断熱ドレンホース</t>
    <rPh sb="0" eb="2">
      <t>ダンネツ</t>
    </rPh>
    <phoneticPr fontId="2"/>
  </si>
  <si>
    <t>サイズ</t>
    <phoneticPr fontId="2"/>
  </si>
  <si>
    <t>外径(㎜)</t>
    <rPh sb="0" eb="2">
      <t>ガイケイ</t>
    </rPh>
    <phoneticPr fontId="2"/>
  </si>
  <si>
    <t>断面積(㎟)</t>
    <rPh sb="0" eb="3">
      <t>ダンメンセキ</t>
    </rPh>
    <phoneticPr fontId="2"/>
  </si>
  <si>
    <t>呼び</t>
    <rPh sb="0" eb="1">
      <t>ヨ</t>
    </rPh>
    <phoneticPr fontId="2"/>
  </si>
  <si>
    <t>ドレンホース</t>
  </si>
  <si>
    <t>VE管</t>
    <rPh sb="2" eb="3">
      <t>カン</t>
    </rPh>
    <phoneticPr fontId="2"/>
  </si>
  <si>
    <t>CD管</t>
    <rPh sb="2" eb="3">
      <t>カン</t>
    </rPh>
    <phoneticPr fontId="2"/>
  </si>
  <si>
    <t>PF管</t>
    <rPh sb="2" eb="3">
      <t>カン</t>
    </rPh>
    <phoneticPr fontId="2"/>
  </si>
  <si>
    <t>FEP</t>
  </si>
  <si>
    <t>MFX</t>
  </si>
  <si>
    <t>マシンフレキ</t>
    <phoneticPr fontId="2"/>
  </si>
  <si>
    <t>厚鋼電線管</t>
  </si>
  <si>
    <t>薄鋼/ねじなし電線管</t>
    <phoneticPr fontId="2"/>
  </si>
  <si>
    <t>金属製可とう電線管</t>
    <rPh sb="0" eb="3">
      <t>キンゾクセイ</t>
    </rPh>
    <rPh sb="3" eb="4">
      <t>カ</t>
    </rPh>
    <rPh sb="6" eb="9">
      <t>デンセンカン</t>
    </rPh>
    <phoneticPr fontId="2"/>
  </si>
  <si>
    <t>ケーブル_VVF</t>
    <phoneticPr fontId="2"/>
  </si>
  <si>
    <t>FEP</t>
    <phoneticPr fontId="2"/>
  </si>
  <si>
    <t>MFX</t>
    <phoneticPr fontId="2"/>
  </si>
  <si>
    <t>厚鋼電線管</t>
    <phoneticPr fontId="2"/>
  </si>
  <si>
    <t>ケーブル_CT</t>
  </si>
  <si>
    <t>G16</t>
    <phoneticPr fontId="2"/>
  </si>
  <si>
    <t>C19・E19</t>
    <phoneticPr fontId="2"/>
  </si>
  <si>
    <t>ケーブル_2CT_600V</t>
  </si>
  <si>
    <t>G22</t>
    <phoneticPr fontId="2"/>
  </si>
  <si>
    <t>C25・E25</t>
    <phoneticPr fontId="2"/>
  </si>
  <si>
    <t>G28</t>
    <phoneticPr fontId="2"/>
  </si>
  <si>
    <t>C31・E31</t>
    <phoneticPr fontId="2"/>
  </si>
  <si>
    <t>ケーブル_CV</t>
    <phoneticPr fontId="2"/>
  </si>
  <si>
    <t>G36</t>
    <phoneticPr fontId="2"/>
  </si>
  <si>
    <t>C39・E39</t>
    <phoneticPr fontId="2"/>
  </si>
  <si>
    <t>ケーブル_CVD_600V</t>
  </si>
  <si>
    <t>G42</t>
    <phoneticPr fontId="2"/>
  </si>
  <si>
    <t>C51・E51</t>
    <phoneticPr fontId="2"/>
  </si>
  <si>
    <t>ケーブル_CVT_600V</t>
  </si>
  <si>
    <t>G54</t>
    <phoneticPr fontId="2"/>
  </si>
  <si>
    <t>C63・E63</t>
    <phoneticPr fontId="2"/>
  </si>
  <si>
    <t>ケーブル_CVQ_600V</t>
  </si>
  <si>
    <t>G70</t>
    <phoneticPr fontId="2"/>
  </si>
  <si>
    <t>C75・E75</t>
    <phoneticPr fontId="2"/>
  </si>
  <si>
    <t>ケーブル_EEF_600V</t>
  </si>
  <si>
    <t>G82</t>
    <phoneticPr fontId="2"/>
  </si>
  <si>
    <t>ケーブル_AE</t>
  </si>
  <si>
    <t>G92</t>
    <phoneticPr fontId="2"/>
  </si>
  <si>
    <t>ケーブル_HP</t>
  </si>
  <si>
    <t>G104</t>
    <phoneticPr fontId="2"/>
  </si>
  <si>
    <t>ケーブル_同軸</t>
    <rPh sb="5" eb="7">
      <t>ドウジク</t>
    </rPh>
    <phoneticPr fontId="2"/>
  </si>
  <si>
    <t>さや管</t>
    <rPh sb="2" eb="3">
      <t>カン</t>
    </rPh>
    <phoneticPr fontId="2"/>
  </si>
  <si>
    <t>さや管_5㎜保温</t>
    <rPh sb="2" eb="3">
      <t>カン</t>
    </rPh>
    <rPh sb="6" eb="8">
      <t>ホオン</t>
    </rPh>
    <phoneticPr fontId="2"/>
  </si>
  <si>
    <t>さや管_10㎜保温</t>
    <rPh sb="2" eb="3">
      <t>カン</t>
    </rPh>
    <rPh sb="6" eb="9">
      <t>ミリホオン</t>
    </rPh>
    <phoneticPr fontId="2"/>
  </si>
  <si>
    <t>架橋ポリエチレン管_10㎜保温</t>
    <rPh sb="0" eb="2">
      <t>カキョウ</t>
    </rPh>
    <rPh sb="8" eb="9">
      <t>カン</t>
    </rPh>
    <phoneticPr fontId="2"/>
  </si>
  <si>
    <t>架橋ポリエチレン管_20㎜保温</t>
    <rPh sb="0" eb="2">
      <t>カキョウ</t>
    </rPh>
    <rPh sb="8" eb="9">
      <t>カン</t>
    </rPh>
    <phoneticPr fontId="2"/>
  </si>
  <si>
    <t>二層架橋ポリエチレン管_5㎜保温</t>
    <rPh sb="0" eb="1">
      <t>ニ</t>
    </rPh>
    <rPh sb="1" eb="2">
      <t>ソウ</t>
    </rPh>
    <rPh sb="2" eb="4">
      <t>カキョウ</t>
    </rPh>
    <rPh sb="10" eb="11">
      <t>カン</t>
    </rPh>
    <phoneticPr fontId="2"/>
  </si>
  <si>
    <t>二層架橋ポリエチレン管_10㎜保温</t>
    <rPh sb="0" eb="1">
      <t>ニ</t>
    </rPh>
    <rPh sb="1" eb="2">
      <t>ソウ</t>
    </rPh>
    <rPh sb="2" eb="4">
      <t>カキョウ</t>
    </rPh>
    <rPh sb="10" eb="11">
      <t>カン</t>
    </rPh>
    <phoneticPr fontId="2"/>
  </si>
  <si>
    <t>ポリブテン管_5㎜保温</t>
    <rPh sb="5" eb="6">
      <t>カン</t>
    </rPh>
    <phoneticPr fontId="2"/>
  </si>
  <si>
    <t>ポリブテン管_10㎜保温</t>
    <rPh sb="5" eb="6">
      <t>カン</t>
    </rPh>
    <phoneticPr fontId="2"/>
  </si>
  <si>
    <t>ポリブテン管_20㎜保温</t>
    <rPh sb="5" eb="6">
      <t>カン</t>
    </rPh>
    <phoneticPr fontId="2"/>
  </si>
  <si>
    <t>楕円7</t>
    <rPh sb="0" eb="2">
      <t>ダエン</t>
    </rPh>
    <phoneticPr fontId="2"/>
  </si>
  <si>
    <t>エラストマー被覆架橋ポリエチレン管</t>
    <rPh sb="6" eb="8">
      <t>ヒフク</t>
    </rPh>
    <rPh sb="8" eb="10">
      <t>カキョウ</t>
    </rPh>
    <rPh sb="16" eb="17">
      <t>カン</t>
    </rPh>
    <phoneticPr fontId="2"/>
  </si>
  <si>
    <t>楕円10</t>
    <rPh sb="0" eb="2">
      <t>ダエン</t>
    </rPh>
    <phoneticPr fontId="2"/>
  </si>
  <si>
    <t>コルゲート付架橋ポリエチレン管</t>
    <rPh sb="5" eb="6">
      <t>ツキ</t>
    </rPh>
    <rPh sb="6" eb="8">
      <t>カキョウ</t>
    </rPh>
    <rPh sb="14" eb="15">
      <t>カン</t>
    </rPh>
    <phoneticPr fontId="2"/>
  </si>
  <si>
    <t>コルゲート付ポリブデン管</t>
    <rPh sb="5" eb="6">
      <t>ツキ</t>
    </rPh>
    <rPh sb="11" eb="12">
      <t>カン</t>
    </rPh>
    <phoneticPr fontId="2"/>
  </si>
  <si>
    <t>PE-RT_5㎜保温</t>
    <rPh sb="7" eb="10">
      <t>ミリホオン</t>
    </rPh>
    <phoneticPr fontId="2"/>
  </si>
  <si>
    <t>PE-RT_10㎜保温</t>
    <rPh sb="8" eb="11">
      <t>ミリホオン</t>
    </rPh>
    <phoneticPr fontId="2"/>
  </si>
  <si>
    <t>金属強化ポリエチレン管</t>
    <rPh sb="0" eb="2">
      <t>キンゾク</t>
    </rPh>
    <rPh sb="2" eb="4">
      <t>キョウカ</t>
    </rPh>
    <rPh sb="10" eb="11">
      <t>カン</t>
    </rPh>
    <phoneticPr fontId="2"/>
  </si>
  <si>
    <t>金属強化ポリエチレン管_10㎜保温</t>
    <rPh sb="0" eb="2">
      <t>キンゾク</t>
    </rPh>
    <rPh sb="2" eb="4">
      <t>キョウカ</t>
    </rPh>
    <rPh sb="10" eb="11">
      <t>カン</t>
    </rPh>
    <phoneticPr fontId="2"/>
  </si>
  <si>
    <t>金属強化ポリエチレン管_20㎜保温</t>
    <rPh sb="0" eb="2">
      <t>キンゾク</t>
    </rPh>
    <rPh sb="2" eb="4">
      <t>キョウカ</t>
    </rPh>
    <rPh sb="10" eb="11">
      <t>カン</t>
    </rPh>
    <phoneticPr fontId="2"/>
  </si>
  <si>
    <t>高耐熱フッ素樹脂ホース</t>
    <rPh sb="0" eb="3">
      <t>コウタイネツ</t>
    </rPh>
    <rPh sb="5" eb="6">
      <t>ソ</t>
    </rPh>
    <rPh sb="6" eb="8">
      <t>ジュシ</t>
    </rPh>
    <phoneticPr fontId="2"/>
  </si>
  <si>
    <t>高耐熱フッ素樹脂ホース_10㎜保温</t>
    <rPh sb="0" eb="3">
      <t>コウタイネツ</t>
    </rPh>
    <rPh sb="5" eb="6">
      <t>ソ</t>
    </rPh>
    <rPh sb="6" eb="8">
      <t>ジュシ</t>
    </rPh>
    <rPh sb="14" eb="17">
      <t>ミリホオン</t>
    </rPh>
    <phoneticPr fontId="2"/>
  </si>
  <si>
    <t>VP</t>
  </si>
  <si>
    <t>VP_10㎜保温</t>
    <rPh sb="5" eb="8">
      <t>ミリホオン</t>
    </rPh>
    <phoneticPr fontId="2"/>
  </si>
  <si>
    <t>VP_20㎜保温</t>
    <rPh sb="5" eb="8">
      <t>ミリホオン</t>
    </rPh>
    <phoneticPr fontId="2"/>
  </si>
  <si>
    <t>金属強化ポリエチレン_10㎜保温</t>
    <rPh sb="0" eb="2">
      <t>キンゾク</t>
    </rPh>
    <rPh sb="2" eb="4">
      <t>キョウカ</t>
    </rPh>
    <phoneticPr fontId="2"/>
  </si>
  <si>
    <t>HT</t>
  </si>
  <si>
    <t>HT_10㎜保温</t>
    <phoneticPr fontId="2"/>
  </si>
  <si>
    <t>HT_20㎜保温</t>
    <phoneticPr fontId="2"/>
  </si>
  <si>
    <t>VU</t>
  </si>
  <si>
    <t>VU_10㎜保温</t>
    <phoneticPr fontId="2"/>
  </si>
  <si>
    <t>VU_20㎜保温</t>
    <phoneticPr fontId="2"/>
  </si>
  <si>
    <t>SU</t>
  </si>
  <si>
    <t>SU_10㎜保温</t>
    <phoneticPr fontId="2"/>
  </si>
  <si>
    <t>VP</t>
    <phoneticPr fontId="2"/>
  </si>
  <si>
    <t>SU_20㎜保温</t>
    <phoneticPr fontId="2"/>
  </si>
  <si>
    <t>HT</t>
    <phoneticPr fontId="2"/>
  </si>
  <si>
    <t>リサイクル硬質塩ビ三層管</t>
    <rPh sb="5" eb="7">
      <t>コウシツ</t>
    </rPh>
    <rPh sb="7" eb="8">
      <t>エン</t>
    </rPh>
    <rPh sb="9" eb="10">
      <t>ミ</t>
    </rPh>
    <rPh sb="10" eb="11">
      <t>ソウ</t>
    </rPh>
    <rPh sb="11" eb="12">
      <t>カン</t>
    </rPh>
    <phoneticPr fontId="2"/>
  </si>
  <si>
    <t>SGP</t>
  </si>
  <si>
    <t>SGP_10㎜保温</t>
    <phoneticPr fontId="2"/>
  </si>
  <si>
    <t>SGP_20㎜保温</t>
    <phoneticPr fontId="2"/>
  </si>
  <si>
    <t>ステンレス鋼管</t>
    <rPh sb="5" eb="7">
      <t>コウカン</t>
    </rPh>
    <phoneticPr fontId="2"/>
  </si>
  <si>
    <t>ステンレス鋼管_保温10㎜</t>
    <rPh sb="8" eb="10">
      <t>ホオン</t>
    </rPh>
    <phoneticPr fontId="2"/>
  </si>
  <si>
    <t>ステンレス鋼管_保温20㎜</t>
    <rPh sb="8" eb="10">
      <t>ホオン</t>
    </rPh>
    <phoneticPr fontId="2"/>
  </si>
  <si>
    <t>銅管_建築・水道用</t>
    <rPh sb="0" eb="2">
      <t>ドウカン</t>
    </rPh>
    <rPh sb="3" eb="5">
      <t>ケンチク</t>
    </rPh>
    <rPh sb="6" eb="8">
      <t>スイドウ</t>
    </rPh>
    <rPh sb="8" eb="9">
      <t>ヨウ</t>
    </rPh>
    <phoneticPr fontId="2"/>
  </si>
  <si>
    <t>銅管_建築・水道用_保温10㎜</t>
    <rPh sb="0" eb="2">
      <t>ドウカン</t>
    </rPh>
    <rPh sb="3" eb="5">
      <t>ケンチク</t>
    </rPh>
    <rPh sb="6" eb="8">
      <t>スイドウ</t>
    </rPh>
    <rPh sb="8" eb="9">
      <t>ヨウ</t>
    </rPh>
    <phoneticPr fontId="2"/>
  </si>
  <si>
    <t>銅管_建築・水道用_保温20㎜</t>
    <rPh sb="0" eb="2">
      <t>ドウカン</t>
    </rPh>
    <rPh sb="3" eb="5">
      <t>ケンチク</t>
    </rPh>
    <rPh sb="6" eb="8">
      <t>スイドウ</t>
    </rPh>
    <rPh sb="8" eb="9">
      <t>ヨウ</t>
    </rPh>
    <phoneticPr fontId="2"/>
  </si>
  <si>
    <t>被覆銅管_建築・水道用</t>
    <rPh sb="0" eb="2">
      <t>ヒフク</t>
    </rPh>
    <rPh sb="2" eb="4">
      <t>ドウカン</t>
    </rPh>
    <rPh sb="5" eb="7">
      <t>ケンチク</t>
    </rPh>
    <rPh sb="8" eb="10">
      <t>スイドウ</t>
    </rPh>
    <rPh sb="10" eb="11">
      <t>ヨウ</t>
    </rPh>
    <phoneticPr fontId="2"/>
  </si>
  <si>
    <t>VU</t>
    <phoneticPr fontId="2"/>
  </si>
  <si>
    <t>SU</t>
    <phoneticPr fontId="2"/>
  </si>
  <si>
    <t>SGP</t>
    <phoneticPr fontId="2"/>
  </si>
  <si>
    <t>銅管_建築・水道用_保温10㎜</t>
    <rPh sb="0" eb="2">
      <t>ドウカン</t>
    </rPh>
    <rPh sb="3" eb="5">
      <t>ケンチク</t>
    </rPh>
    <rPh sb="6" eb="8">
      <t>スイドウ</t>
    </rPh>
    <rPh sb="8" eb="9">
      <t>ヨウ</t>
    </rPh>
    <rPh sb="10" eb="12">
      <t>ホオン</t>
    </rPh>
    <phoneticPr fontId="2"/>
  </si>
  <si>
    <t>銅管_建築・水道用_保温20㎜</t>
    <rPh sb="0" eb="2">
      <t>ドウカン</t>
    </rPh>
    <rPh sb="3" eb="5">
      <t>ケンチク</t>
    </rPh>
    <rPh sb="6" eb="8">
      <t>スイドウ</t>
    </rPh>
    <rPh sb="8" eb="9">
      <t>ヨウ</t>
    </rPh>
    <rPh sb="10" eb="12">
      <t>ホオン</t>
    </rPh>
    <phoneticPr fontId="2"/>
  </si>
  <si>
    <t>架橋ポリエチレン管　25Aまで</t>
    <rPh sb="0" eb="2">
      <t>カキョウ</t>
    </rPh>
    <rPh sb="8" eb="9">
      <t>カン</t>
    </rPh>
    <phoneticPr fontId="2"/>
  </si>
  <si>
    <t>10A</t>
    <phoneticPr fontId="2"/>
  </si>
  <si>
    <t>ポリブテン管　25Aまで</t>
    <rPh sb="5" eb="6">
      <t>カン</t>
    </rPh>
    <phoneticPr fontId="2"/>
  </si>
  <si>
    <t>15A</t>
    <phoneticPr fontId="2"/>
  </si>
  <si>
    <t>金属強化ポリエチレン管　25Aまで</t>
    <rPh sb="0" eb="2">
      <t>キンゾク</t>
    </rPh>
    <rPh sb="2" eb="4">
      <t>キョウカ</t>
    </rPh>
    <rPh sb="10" eb="11">
      <t>カン</t>
    </rPh>
    <phoneticPr fontId="2"/>
  </si>
  <si>
    <t>20A</t>
    <phoneticPr fontId="2"/>
  </si>
  <si>
    <t>二層被覆架橋ポリエチレン管　20Aまで</t>
    <rPh sb="0" eb="1">
      <t>ニ</t>
    </rPh>
    <rPh sb="1" eb="2">
      <t>ソウ</t>
    </rPh>
    <rPh sb="2" eb="4">
      <t>ヒフク</t>
    </rPh>
    <rPh sb="4" eb="6">
      <t>カキョウ</t>
    </rPh>
    <rPh sb="12" eb="13">
      <t>カン</t>
    </rPh>
    <phoneticPr fontId="2"/>
  </si>
  <si>
    <t>25A</t>
    <phoneticPr fontId="2"/>
  </si>
  <si>
    <t>ガスフレキ管　25Aまで</t>
    <rPh sb="5" eb="6">
      <t>カン</t>
    </rPh>
    <phoneticPr fontId="2"/>
  </si>
  <si>
    <t>32A</t>
    <phoneticPr fontId="2"/>
  </si>
  <si>
    <t>PE-RT管　13Aまで</t>
    <rPh sb="5" eb="6">
      <t>カン</t>
    </rPh>
    <phoneticPr fontId="2"/>
  </si>
  <si>
    <t>40A</t>
    <phoneticPr fontId="2"/>
  </si>
  <si>
    <t>50A</t>
    <phoneticPr fontId="2"/>
  </si>
  <si>
    <t>エラストマー被覆架橋ポリエチレン管　20Aまで</t>
    <phoneticPr fontId="2"/>
  </si>
  <si>
    <t>ケーブル_CT</t>
    <phoneticPr fontId="2"/>
  </si>
  <si>
    <t>ケーブル_VCT_600V</t>
    <phoneticPr fontId="2"/>
  </si>
  <si>
    <t>ケーブル_2CT_600V</t>
    <phoneticPr fontId="2"/>
  </si>
  <si>
    <t>ケーブル_2PNCT_600V</t>
    <phoneticPr fontId="2"/>
  </si>
  <si>
    <t>ケーブル_CV_600V</t>
    <phoneticPr fontId="2"/>
  </si>
  <si>
    <t>外径1(㎜)</t>
    <rPh sb="0" eb="2">
      <t>ガイケイ</t>
    </rPh>
    <phoneticPr fontId="2"/>
  </si>
  <si>
    <t>外径2(㎜)</t>
    <rPh sb="0" eb="2">
      <t>ガイケイ</t>
    </rPh>
    <phoneticPr fontId="2"/>
  </si>
  <si>
    <t>1.6×2C</t>
  </si>
  <si>
    <t>0.75×2C</t>
  </si>
  <si>
    <t>0.75×2C</t>
    <phoneticPr fontId="2"/>
  </si>
  <si>
    <t>2×1C</t>
    <phoneticPr fontId="2"/>
  </si>
  <si>
    <t>1.6×3C</t>
  </si>
  <si>
    <t>0.75×3C</t>
  </si>
  <si>
    <t>2×2C</t>
  </si>
  <si>
    <t>1.6×4C</t>
  </si>
  <si>
    <t>0.75×4C</t>
  </si>
  <si>
    <t>2×3C</t>
  </si>
  <si>
    <t>2.0×2C</t>
  </si>
  <si>
    <t>1.25×2C</t>
  </si>
  <si>
    <t>2×4C</t>
  </si>
  <si>
    <t>2.0×3C</t>
  </si>
  <si>
    <t>1.25×3C</t>
  </si>
  <si>
    <t>3.5×1C</t>
  </si>
  <si>
    <t>2.0×4C</t>
  </si>
  <si>
    <t>1.25×4C</t>
  </si>
  <si>
    <t>3.5×2C</t>
  </si>
  <si>
    <t>2.6×2C</t>
  </si>
  <si>
    <t>3.5×3C</t>
  </si>
  <si>
    <t>2.6×3C</t>
  </si>
  <si>
    <t>3.5×4C</t>
  </si>
  <si>
    <t>5.5×2C</t>
  </si>
  <si>
    <t>5.5×1C</t>
  </si>
  <si>
    <t>5.5×3C</t>
  </si>
  <si>
    <t>3.5x2C</t>
    <phoneticPr fontId="2"/>
  </si>
  <si>
    <t>8.0×2C</t>
  </si>
  <si>
    <t>3.5x3C</t>
  </si>
  <si>
    <t>8.0×3C</t>
  </si>
  <si>
    <t>3.5x4C</t>
  </si>
  <si>
    <t>5.5×4C</t>
  </si>
  <si>
    <t>5.5x2C</t>
    <phoneticPr fontId="2"/>
  </si>
  <si>
    <t>8×1C</t>
    <phoneticPr fontId="2"/>
  </si>
  <si>
    <t>5.5x3C</t>
  </si>
  <si>
    <t>8×2C</t>
  </si>
  <si>
    <t>5.5x4C</t>
  </si>
  <si>
    <t>8×3C</t>
  </si>
  <si>
    <t>8x2C</t>
    <phoneticPr fontId="2"/>
  </si>
  <si>
    <t>8×4C</t>
  </si>
  <si>
    <t>8x3C</t>
  </si>
  <si>
    <t>14×1C</t>
    <phoneticPr fontId="2"/>
  </si>
  <si>
    <t>8x4C</t>
  </si>
  <si>
    <t>14×2C</t>
  </si>
  <si>
    <t>14x2C</t>
    <phoneticPr fontId="2"/>
  </si>
  <si>
    <t>14×3C</t>
  </si>
  <si>
    <t>ケーブル_CVD_600V</t>
    <phoneticPr fontId="2"/>
  </si>
  <si>
    <t>ケーブル_CVT_600V</t>
    <phoneticPr fontId="2"/>
  </si>
  <si>
    <t>ケーブル_CVQ_600V</t>
    <phoneticPr fontId="2"/>
  </si>
  <si>
    <t>14x3C</t>
  </si>
  <si>
    <t>14×4C</t>
  </si>
  <si>
    <t>22×1C</t>
    <phoneticPr fontId="2"/>
  </si>
  <si>
    <t>8×2C</t>
    <phoneticPr fontId="2"/>
  </si>
  <si>
    <t>8×3C</t>
    <phoneticPr fontId="2"/>
  </si>
  <si>
    <t>22×2C</t>
  </si>
  <si>
    <t>22x4C</t>
  </si>
  <si>
    <t>38×1C</t>
    <phoneticPr fontId="2"/>
  </si>
  <si>
    <t>22x2C</t>
    <phoneticPr fontId="2"/>
  </si>
  <si>
    <t>22x3C</t>
  </si>
  <si>
    <t>38x4C</t>
  </si>
  <si>
    <t>60×1C</t>
    <phoneticPr fontId="2"/>
  </si>
  <si>
    <t>38x2C</t>
    <phoneticPr fontId="2"/>
  </si>
  <si>
    <t>38x3C</t>
  </si>
  <si>
    <t>60x4C</t>
  </si>
  <si>
    <t>100×1C</t>
    <phoneticPr fontId="2"/>
  </si>
  <si>
    <t>60x2C</t>
    <phoneticPr fontId="2"/>
  </si>
  <si>
    <t>60x3C</t>
  </si>
  <si>
    <t>100x4C</t>
  </si>
  <si>
    <t>100x2C</t>
    <phoneticPr fontId="2"/>
  </si>
  <si>
    <t>100x3C</t>
  </si>
  <si>
    <t>150x4C</t>
  </si>
  <si>
    <t>150x2C</t>
    <phoneticPr fontId="2"/>
  </si>
  <si>
    <t>150x3C</t>
  </si>
  <si>
    <t>200x4C</t>
  </si>
  <si>
    <t>200x2C</t>
    <phoneticPr fontId="2"/>
  </si>
  <si>
    <t>200x3C</t>
  </si>
  <si>
    <t>250x4C</t>
  </si>
  <si>
    <t>250x2C</t>
    <phoneticPr fontId="2"/>
  </si>
  <si>
    <t>250x3C</t>
  </si>
  <si>
    <t>325x4C</t>
  </si>
  <si>
    <t>325x2C</t>
    <phoneticPr fontId="2"/>
  </si>
  <si>
    <t>325x3C</t>
  </si>
  <si>
    <t>400x3C</t>
    <phoneticPr fontId="2"/>
  </si>
  <si>
    <t>ケーブル_EEF_600V</t>
    <phoneticPr fontId="2"/>
  </si>
  <si>
    <t>ケーブル_AE</t>
    <phoneticPr fontId="2"/>
  </si>
  <si>
    <t>ケーブル_HP</t>
    <phoneticPr fontId="2"/>
  </si>
  <si>
    <t>0.9x3P</t>
    <phoneticPr fontId="2"/>
  </si>
  <si>
    <t>3C-2V</t>
    <phoneticPr fontId="2"/>
  </si>
  <si>
    <t>0.9x5P</t>
    <phoneticPr fontId="2"/>
  </si>
  <si>
    <t>5C-2V</t>
    <phoneticPr fontId="2"/>
  </si>
  <si>
    <t>0.9x10P</t>
    <phoneticPr fontId="2"/>
  </si>
  <si>
    <t>0.9x7P</t>
    <phoneticPr fontId="2"/>
  </si>
  <si>
    <t>7C-2V</t>
    <phoneticPr fontId="2"/>
  </si>
  <si>
    <t>0.9x15P</t>
    <phoneticPr fontId="2"/>
  </si>
  <si>
    <t>10C-2V</t>
    <phoneticPr fontId="2"/>
  </si>
  <si>
    <t>0.9x20P</t>
    <phoneticPr fontId="2"/>
  </si>
  <si>
    <t>5D-2V</t>
    <phoneticPr fontId="2"/>
  </si>
  <si>
    <t>0.9x30P</t>
    <phoneticPr fontId="2"/>
  </si>
  <si>
    <t>8D-2V</t>
    <phoneticPr fontId="2"/>
  </si>
  <si>
    <t>1.2x3P</t>
  </si>
  <si>
    <t>10D-2V</t>
    <phoneticPr fontId="2"/>
  </si>
  <si>
    <t>1.2x5P</t>
  </si>
  <si>
    <t>1.2x10P</t>
  </si>
  <si>
    <t>1.2x15P</t>
  </si>
  <si>
    <t>1.2x7P</t>
    <phoneticPr fontId="2"/>
  </si>
  <si>
    <t>1.2x20P</t>
  </si>
  <si>
    <t>1.2x30P</t>
  </si>
  <si>
    <t>ドレンホース</t>
    <phoneticPr fontId="2"/>
  </si>
  <si>
    <t>薄鋼_ねじなし電線管</t>
    <phoneticPr fontId="2"/>
  </si>
  <si>
    <t>サイズ</t>
  </si>
  <si>
    <t>配管</t>
    <rPh sb="0" eb="2">
      <t>ハイカン</t>
    </rPh>
    <phoneticPr fontId="2"/>
  </si>
  <si>
    <t>*</t>
    <phoneticPr fontId="2"/>
  </si>
  <si>
    <t>マシンフレキ</t>
  </si>
  <si>
    <t>冷媒管</t>
    <rPh sb="0" eb="3">
      <t>レイバイカン</t>
    </rPh>
    <phoneticPr fontId="2"/>
  </si>
  <si>
    <t>薄鋼_ねじなし電線管</t>
  </si>
  <si>
    <t>G16</t>
  </si>
  <si>
    <t>G22</t>
  </si>
  <si>
    <t>G28</t>
  </si>
  <si>
    <t>G36</t>
  </si>
  <si>
    <t>G42</t>
  </si>
  <si>
    <t>G54</t>
  </si>
  <si>
    <t>G70</t>
  </si>
  <si>
    <t>G82</t>
  </si>
  <si>
    <t>G92</t>
  </si>
  <si>
    <t>G104</t>
  </si>
  <si>
    <t>C19・E19</t>
  </si>
  <si>
    <t>C25・E25</t>
  </si>
  <si>
    <t>C31・E31</t>
  </si>
  <si>
    <t>C39・E39</t>
  </si>
  <si>
    <t>C51・E51</t>
  </si>
  <si>
    <t>C63・E63</t>
  </si>
  <si>
    <t>C75・E75</t>
  </si>
  <si>
    <t>ケーブル</t>
    <phoneticPr fontId="2"/>
  </si>
  <si>
    <t>HT_10㎜保温</t>
  </si>
  <si>
    <t>HT_20㎜保温</t>
  </si>
  <si>
    <t>VU_10㎜保温</t>
  </si>
  <si>
    <t>VU_20㎜保温</t>
  </si>
  <si>
    <t>SU_10㎜保温</t>
  </si>
  <si>
    <t>SU_20㎜保温</t>
  </si>
  <si>
    <t>SGP_10㎜保温</t>
  </si>
  <si>
    <t>SGP_20㎜保温</t>
  </si>
  <si>
    <t>10A</t>
  </si>
  <si>
    <t>15A</t>
  </si>
  <si>
    <t>20A</t>
  </si>
  <si>
    <t>25A</t>
  </si>
  <si>
    <t>32A</t>
  </si>
  <si>
    <t>40A</t>
  </si>
  <si>
    <t>50A</t>
  </si>
  <si>
    <t>軟質塩ビステンレスフレキ_ガスフレキ　25Aまで</t>
    <rPh sb="0" eb="2">
      <t>ナンシツ</t>
    </rPh>
    <rPh sb="2" eb="3">
      <t>エン</t>
    </rPh>
    <phoneticPr fontId="2"/>
  </si>
  <si>
    <t>冷媒管</t>
    <phoneticPr fontId="2"/>
  </si>
  <si>
    <t>電気</t>
    <phoneticPr fontId="2"/>
  </si>
  <si>
    <t>空調・設備・ガス</t>
    <phoneticPr fontId="2"/>
  </si>
  <si>
    <t>列63</t>
  </si>
  <si>
    <t>列64</t>
  </si>
  <si>
    <t>列65</t>
  </si>
  <si>
    <t>銅管_8㎜保温</t>
    <rPh sb="0" eb="2">
      <t>ドウカン</t>
    </rPh>
    <phoneticPr fontId="2"/>
  </si>
  <si>
    <t>銅管_10㎜保温</t>
    <rPh sb="0" eb="2">
      <t>ドウカン</t>
    </rPh>
    <rPh sb="6" eb="8">
      <t>ホオン</t>
    </rPh>
    <phoneticPr fontId="2"/>
  </si>
  <si>
    <t>銅管_20㎜保温</t>
    <rPh sb="0" eb="2">
      <t>ドウカン</t>
    </rPh>
    <rPh sb="6" eb="8">
      <t>ホオン</t>
    </rPh>
    <phoneticPr fontId="2"/>
  </si>
  <si>
    <t>CVD_600V</t>
  </si>
  <si>
    <t>CVT_600V</t>
  </si>
  <si>
    <t>CVQ_600V</t>
  </si>
  <si>
    <t>国交省認定番号</t>
    <rPh sb="0" eb="1">
      <t>クニ</t>
    </rPh>
    <rPh sb="3" eb="7">
      <t>ニンテイバンゴウ</t>
    </rPh>
    <phoneticPr fontId="2"/>
  </si>
  <si>
    <t>ALC耐火構造(60分)・準耐火構造(60分)</t>
    <rPh sb="3" eb="5">
      <t>タイカ</t>
    </rPh>
    <rPh sb="5" eb="7">
      <t>コウゾウ</t>
    </rPh>
    <rPh sb="10" eb="11">
      <t>フン</t>
    </rPh>
    <rPh sb="13" eb="16">
      <t>ジュンタイカ</t>
    </rPh>
    <rPh sb="16" eb="18">
      <t>コウゾウ</t>
    </rPh>
    <phoneticPr fontId="2"/>
  </si>
  <si>
    <t>その他配管</t>
    <rPh sb="2" eb="3">
      <t>タ</t>
    </rPh>
    <rPh sb="3" eb="5">
      <t>ハイカン</t>
    </rPh>
    <phoneticPr fontId="2"/>
  </si>
  <si>
    <t>配管種</t>
    <rPh sb="0" eb="2">
      <t>ハイカン</t>
    </rPh>
    <rPh sb="2" eb="3">
      <t>シュ</t>
    </rPh>
    <phoneticPr fontId="2"/>
  </si>
  <si>
    <t>ケーブル種</t>
    <rPh sb="4" eb="5">
      <t>シュ</t>
    </rPh>
    <phoneticPr fontId="2"/>
  </si>
  <si>
    <t>CVD_600V</t>
    <phoneticPr fontId="2"/>
  </si>
  <si>
    <t>CVT_600V</t>
    <phoneticPr fontId="2"/>
  </si>
  <si>
    <t>CVQ_600V</t>
    <phoneticPr fontId="2"/>
  </si>
  <si>
    <t>結露防止層付ドレンパイプ</t>
    <rPh sb="0" eb="2">
      <t>ケツロ</t>
    </rPh>
    <rPh sb="2" eb="4">
      <t>ボウシ</t>
    </rPh>
    <rPh sb="4" eb="5">
      <t>ソウ</t>
    </rPh>
    <rPh sb="5" eb="6">
      <t>ツキ</t>
    </rPh>
    <phoneticPr fontId="2"/>
  </si>
  <si>
    <t>PERT_5㎜保温</t>
    <rPh sb="6" eb="9">
      <t>ミリホオン</t>
    </rPh>
    <phoneticPr fontId="2"/>
  </si>
  <si>
    <t>PERT_10㎜保温</t>
    <rPh sb="7" eb="10">
      <t>ミリホオン</t>
    </rPh>
    <phoneticPr fontId="2"/>
  </si>
  <si>
    <t>タイカブラック　スポンジ推奨使用部材</t>
    <phoneticPr fontId="2"/>
  </si>
  <si>
    <t>-</t>
    <phoneticPr fontId="2"/>
  </si>
  <si>
    <t>補助S</t>
    <rPh sb="0" eb="2">
      <t>ホジョ</t>
    </rPh>
    <phoneticPr fontId="2"/>
  </si>
  <si>
    <t>冷媒管1</t>
    <rPh sb="0" eb="3">
      <t>レイバイカン</t>
    </rPh>
    <phoneticPr fontId="2"/>
  </si>
  <si>
    <t>冷媒管2</t>
    <rPh sb="0" eb="3">
      <t>レイバイカン</t>
    </rPh>
    <phoneticPr fontId="2"/>
  </si>
  <si>
    <t>冷媒管3</t>
    <rPh sb="0" eb="3">
      <t>レイバイカン</t>
    </rPh>
    <phoneticPr fontId="2"/>
  </si>
  <si>
    <t>列632</t>
  </si>
  <si>
    <t>列633</t>
  </si>
  <si>
    <t>列634</t>
  </si>
  <si>
    <t>列635</t>
  </si>
  <si>
    <t>列636</t>
  </si>
  <si>
    <t>列637</t>
  </si>
  <si>
    <t>列638</t>
  </si>
  <si>
    <t>列639</t>
  </si>
  <si>
    <t>列640</t>
  </si>
  <si>
    <t>列641</t>
  </si>
  <si>
    <t>列642</t>
  </si>
  <si>
    <t>列643</t>
  </si>
  <si>
    <t>列644</t>
  </si>
  <si>
    <t>列645</t>
  </si>
  <si>
    <t>合計断面積</t>
    <rPh sb="0" eb="2">
      <t>ゴウケイ</t>
    </rPh>
    <rPh sb="2" eb="5">
      <t>ダンメンセキ</t>
    </rPh>
    <phoneticPr fontId="2"/>
  </si>
  <si>
    <t>総断面積</t>
    <rPh sb="0" eb="1">
      <t>ソウ</t>
    </rPh>
    <rPh sb="1" eb="4">
      <t>ダンメンセキ</t>
    </rPh>
    <phoneticPr fontId="2"/>
  </si>
  <si>
    <t>列6412</t>
  </si>
  <si>
    <t>ケーブル導体断面積</t>
    <rPh sb="4" eb="6">
      <t>ドウタイ</t>
    </rPh>
    <rPh sb="6" eb="9">
      <t>ダンメンセキ</t>
    </rPh>
    <phoneticPr fontId="2"/>
  </si>
  <si>
    <t>認定1本あたり</t>
    <rPh sb="0" eb="2">
      <t>ニンテイ</t>
    </rPh>
    <rPh sb="3" eb="4">
      <t>ホン</t>
    </rPh>
    <phoneticPr fontId="2"/>
  </si>
  <si>
    <t>認定合計断面積</t>
    <rPh sb="0" eb="2">
      <t>ニンテイ</t>
    </rPh>
    <rPh sb="2" eb="4">
      <t>ゴウケイ</t>
    </rPh>
    <rPh sb="4" eb="7">
      <t>ダンメンセキ</t>
    </rPh>
    <phoneticPr fontId="2"/>
  </si>
  <si>
    <t>判定</t>
    <rPh sb="0" eb="2">
      <t>ハンテイ</t>
    </rPh>
    <phoneticPr fontId="2"/>
  </si>
  <si>
    <t>品　番</t>
    <rPh sb="0" eb="1">
      <t>ヒン</t>
    </rPh>
    <rPh sb="2" eb="3">
      <t>バン</t>
    </rPh>
    <phoneticPr fontId="2"/>
  </si>
  <si>
    <t>中空壁</t>
    <phoneticPr fontId="2"/>
  </si>
  <si>
    <t>結露防止層付ドレンパイプ</t>
  </si>
  <si>
    <t>壁_床置工法</t>
    <rPh sb="0" eb="1">
      <t>カベ</t>
    </rPh>
    <rPh sb="2" eb="4">
      <t>ユカオ</t>
    </rPh>
    <rPh sb="4" eb="6">
      <t>コウホウ</t>
    </rPh>
    <phoneticPr fontId="2"/>
  </si>
  <si>
    <t>中空壁</t>
    <rPh sb="0" eb="2">
      <t>チュウクウ</t>
    </rPh>
    <rPh sb="2" eb="3">
      <t>カベ</t>
    </rPh>
    <phoneticPr fontId="2"/>
  </si>
  <si>
    <t>中空壁_床置工法</t>
    <rPh sb="0" eb="2">
      <t>チュウクウ</t>
    </rPh>
    <rPh sb="2" eb="3">
      <t>カベ</t>
    </rPh>
    <phoneticPr fontId="2"/>
  </si>
  <si>
    <t>片面壁_床置工法</t>
    <rPh sb="0" eb="2">
      <t>カタメン</t>
    </rPh>
    <rPh sb="2" eb="3">
      <t>カベ</t>
    </rPh>
    <phoneticPr fontId="2"/>
  </si>
  <si>
    <t>8㎜保温</t>
    <phoneticPr fontId="2"/>
  </si>
  <si>
    <t>10㎜保温</t>
    <rPh sb="3" eb="5">
      <t>ホオン</t>
    </rPh>
    <phoneticPr fontId="2"/>
  </si>
  <si>
    <t>20㎜保温</t>
    <rPh sb="3" eb="5">
      <t>ホオン</t>
    </rPh>
    <phoneticPr fontId="2"/>
  </si>
  <si>
    <t>銅管</t>
    <rPh sb="0" eb="2">
      <t>ドウカン</t>
    </rPh>
    <phoneticPr fontId="2"/>
  </si>
  <si>
    <t>アルミニウム管</t>
    <rPh sb="6" eb="7">
      <t>カン</t>
    </rPh>
    <phoneticPr fontId="2"/>
  </si>
  <si>
    <t>床_スリーブなし_RC</t>
    <rPh sb="0" eb="1">
      <t>ユカ</t>
    </rPh>
    <phoneticPr fontId="2"/>
  </si>
  <si>
    <t>床_スリーブなし_ALC</t>
    <rPh sb="0" eb="1">
      <t>ユカ</t>
    </rPh>
    <phoneticPr fontId="2"/>
  </si>
  <si>
    <t>不燃シート</t>
    <rPh sb="0" eb="2">
      <t>フネン</t>
    </rPh>
    <phoneticPr fontId="2"/>
  </si>
  <si>
    <t>列6442</t>
  </si>
  <si>
    <t>CV_600V</t>
    <phoneticPr fontId="2"/>
  </si>
  <si>
    <t>CV_6600V</t>
    <phoneticPr fontId="2"/>
  </si>
  <si>
    <t>CVT_6600V</t>
    <phoneticPr fontId="2"/>
  </si>
  <si>
    <t>IV</t>
    <phoneticPr fontId="2"/>
  </si>
  <si>
    <t>EM_600V_CE_F</t>
  </si>
  <si>
    <t>EM_600V_CE_F</t>
    <phoneticPr fontId="2"/>
  </si>
  <si>
    <t>IV</t>
  </si>
  <si>
    <t>CV_600V</t>
  </si>
  <si>
    <t>CV_6600V</t>
  </si>
  <si>
    <t>CVT_6600V</t>
  </si>
  <si>
    <t>EM_600V_CED_F</t>
  </si>
  <si>
    <t>EM_600V_CED_F</t>
    <phoneticPr fontId="2"/>
  </si>
  <si>
    <t>EM_600V_CET_F</t>
  </si>
  <si>
    <t>EM_600V_CET_F</t>
    <phoneticPr fontId="2"/>
  </si>
  <si>
    <t>EM_600V_CEQ_F</t>
  </si>
  <si>
    <t>EM_600V_CEQ_F</t>
    <phoneticPr fontId="2"/>
  </si>
  <si>
    <t>EM_600V_EEF_F</t>
    <phoneticPr fontId="2"/>
  </si>
  <si>
    <t>EM_6600V_CE_F</t>
  </si>
  <si>
    <t>EM_6600V_CE_F</t>
    <phoneticPr fontId="2"/>
  </si>
  <si>
    <t>EM_6600V_CET_F</t>
    <phoneticPr fontId="2"/>
  </si>
  <si>
    <t>EM_IE_F</t>
    <phoneticPr fontId="2"/>
  </si>
  <si>
    <t>VVF_600V</t>
    <phoneticPr fontId="2"/>
  </si>
  <si>
    <t>貫通配管断面積</t>
    <rPh sb="0" eb="2">
      <t>カンツウ</t>
    </rPh>
    <rPh sb="2" eb="4">
      <t>ハイカン</t>
    </rPh>
    <rPh sb="4" eb="7">
      <t>ダンメンセキ</t>
    </rPh>
    <phoneticPr fontId="2"/>
  </si>
  <si>
    <t>列2</t>
  </si>
  <si>
    <t>列4</t>
  </si>
  <si>
    <t>PS060FL-1329</t>
    <phoneticPr fontId="2"/>
  </si>
  <si>
    <t>床_スリーブあり_RC</t>
    <phoneticPr fontId="2"/>
  </si>
  <si>
    <t>床_スリーブあり_ALC</t>
    <phoneticPr fontId="2"/>
  </si>
  <si>
    <t>スポンジ(丸穴)用金具</t>
    <phoneticPr fontId="2"/>
  </si>
  <si>
    <t>TK-FMK200</t>
    <phoneticPr fontId="2"/>
  </si>
  <si>
    <t>TK-FMK250</t>
    <phoneticPr fontId="2"/>
  </si>
  <si>
    <t>TK-FMK300</t>
    <phoneticPr fontId="2"/>
  </si>
  <si>
    <t>開口面積1</t>
    <rPh sb="0" eb="4">
      <t>カイコウメンセキ</t>
    </rPh>
    <phoneticPr fontId="2"/>
  </si>
  <si>
    <t>開口面積2</t>
    <rPh sb="0" eb="4">
      <t>カイコウメンセキ2</t>
    </rPh>
    <phoneticPr fontId="2"/>
  </si>
  <si>
    <t>開口径　Φ</t>
    <rPh sb="0" eb="2">
      <t>カイコウ</t>
    </rPh>
    <rPh sb="2" eb="3">
      <t>ケイ</t>
    </rPh>
    <phoneticPr fontId="2"/>
  </si>
  <si>
    <t>Φ(㎜)</t>
    <phoneticPr fontId="2"/>
  </si>
  <si>
    <t>床_スリーブあり_RC</t>
    <rPh sb="0" eb="1">
      <t>ユカ</t>
    </rPh>
    <phoneticPr fontId="2"/>
  </si>
  <si>
    <t>床_スリーブあり_ALC</t>
    <rPh sb="0" eb="1">
      <t>ユカ</t>
    </rPh>
    <phoneticPr fontId="2"/>
  </si>
  <si>
    <t>認定構造体厚さ</t>
    <rPh sb="0" eb="2">
      <t>ニンテイ</t>
    </rPh>
    <rPh sb="2" eb="5">
      <t>コウゾウタイ</t>
    </rPh>
    <rPh sb="5" eb="6">
      <t>アツ</t>
    </rPh>
    <phoneticPr fontId="2"/>
  </si>
  <si>
    <t>MTKB-100K115</t>
  </si>
  <si>
    <t>MTKB-100K150</t>
  </si>
  <si>
    <t>MTKB-100K200</t>
  </si>
  <si>
    <t>MTKB-120K115</t>
  </si>
  <si>
    <t>MTKB-120K150</t>
  </si>
  <si>
    <t>MTKB-120K200</t>
  </si>
  <si>
    <t>MTKB-150K115</t>
  </si>
  <si>
    <t>MTKB-150K150</t>
  </si>
  <si>
    <t>MTKB-150K200</t>
  </si>
  <si>
    <t>MTKB-175K150</t>
  </si>
  <si>
    <t>MTKB-200K150</t>
  </si>
  <si>
    <t>MTKB-250K150</t>
  </si>
  <si>
    <t>MTKB-100K100</t>
  </si>
  <si>
    <t>MTKB-120K100</t>
  </si>
  <si>
    <t>MTKB-150K100</t>
  </si>
  <si>
    <t>MTKB-150K200</t>
    <phoneticPr fontId="2"/>
  </si>
  <si>
    <t>MTKB-150K150</t>
    <phoneticPr fontId="2"/>
  </si>
  <si>
    <t>MTKB-150K115</t>
    <phoneticPr fontId="2"/>
  </si>
  <si>
    <t>MTKB-150K100</t>
    <phoneticPr fontId="2"/>
  </si>
  <si>
    <t>単品購入推奨</t>
    <rPh sb="0" eb="2">
      <t>タンピン</t>
    </rPh>
    <rPh sb="2" eb="4">
      <t>コウニュウ</t>
    </rPh>
    <rPh sb="4" eb="6">
      <t>スイショウ</t>
    </rPh>
    <phoneticPr fontId="2"/>
  </si>
  <si>
    <t xml:space="preserve">   -</t>
    <phoneticPr fontId="2"/>
  </si>
  <si>
    <t>FMW数量</t>
    <rPh sb="3" eb="5">
      <t>スウリョウ</t>
    </rPh>
    <phoneticPr fontId="2"/>
  </si>
  <si>
    <t>キット数量</t>
    <rPh sb="3" eb="5">
      <t>スウリョウ</t>
    </rPh>
    <phoneticPr fontId="2"/>
  </si>
  <si>
    <t>パテエース推奨</t>
    <rPh sb="5" eb="7">
      <t>スイショウ</t>
    </rPh>
    <phoneticPr fontId="2"/>
  </si>
  <si>
    <t>仕切板枚数</t>
    <rPh sb="0" eb="2">
      <t>シキ</t>
    </rPh>
    <rPh sb="2" eb="3">
      <t>イタ</t>
    </rPh>
    <rPh sb="3" eb="5">
      <t>マイスウ</t>
    </rPh>
    <phoneticPr fontId="2"/>
  </si>
  <si>
    <t>列1</t>
    <phoneticPr fontId="2"/>
  </si>
  <si>
    <t>該当なし</t>
  </si>
  <si>
    <r>
      <t>タイカブラック</t>
    </r>
    <r>
      <rPr>
        <b/>
        <vertAlign val="subscript"/>
        <sz val="10"/>
        <color theme="1"/>
        <rFont val="Meiryo UI"/>
        <family val="3"/>
        <charset val="128"/>
      </rPr>
      <t>®</t>
    </r>
    <r>
      <rPr>
        <b/>
        <sz val="14"/>
        <color theme="1"/>
        <rFont val="Meiryo UI"/>
        <family val="3"/>
        <charset val="128"/>
      </rPr>
      <t xml:space="preserve"> スポンジ　丸穴開口　耐火部材部材選定</t>
    </r>
    <rPh sb="14" eb="16">
      <t>マルアナ</t>
    </rPh>
    <rPh sb="16" eb="18">
      <t>カイコウ</t>
    </rPh>
    <rPh sb="19" eb="23">
      <t>タイカブザイ</t>
    </rPh>
    <rPh sb="23" eb="27">
      <t>ブザイセンテイ</t>
    </rPh>
    <phoneticPr fontId="2"/>
  </si>
  <si>
    <t>断面積</t>
    <rPh sb="0" eb="3">
      <t>ダンメンセキ</t>
    </rPh>
    <phoneticPr fontId="1"/>
  </si>
  <si>
    <t>導体面積</t>
    <rPh sb="0" eb="4">
      <t>ドウタイメンセキ</t>
    </rPh>
    <phoneticPr fontId="1"/>
  </si>
  <si>
    <t>IV_1.6㎜(単線)</t>
  </si>
  <si>
    <t>IV_2㎜(単線)</t>
  </si>
  <si>
    <t>IV_2.6㎜(単線)</t>
  </si>
  <si>
    <t>IV_1.25㎟(より線)</t>
  </si>
  <si>
    <t>IV_3.5㎟(より線)</t>
  </si>
  <si>
    <t>IV_5.5㎟(より線)</t>
  </si>
  <si>
    <t>IV_8㎟(より線)</t>
  </si>
  <si>
    <t>IV_14㎟(より線)</t>
  </si>
  <si>
    <t>IV_22㎟(より線)</t>
  </si>
  <si>
    <t>IV_38㎟(より線)</t>
  </si>
  <si>
    <t>IV_60㎟(より線)</t>
  </si>
  <si>
    <t>IV_100㎟(より線)</t>
  </si>
  <si>
    <t>IV_150㎟(より線)</t>
  </si>
  <si>
    <t>IV_200㎟(より線)</t>
  </si>
  <si>
    <t>IV_250㎟(より線)</t>
  </si>
  <si>
    <t>IV_325㎟(より線)</t>
  </si>
  <si>
    <t>VVF_600V_1.6㎜×3C</t>
  </si>
  <si>
    <t>VVF_600V_1.6㎜×4C</t>
  </si>
  <si>
    <t>VVF_600V_2.0㎜×2C</t>
  </si>
  <si>
    <t>VVF_600V_2.0㎜×3C</t>
  </si>
  <si>
    <t>VVF_600V_2.0㎜×4C</t>
  </si>
  <si>
    <t>VVF_600V_2.6㎜×2C</t>
  </si>
  <si>
    <t>VVF_600V_2.6㎜×3C</t>
  </si>
  <si>
    <t>CV_600V_5.5㎟x1C</t>
  </si>
  <si>
    <t>CV_600V_14㎟x1C</t>
  </si>
  <si>
    <t>CV_600V_22㎟x1C</t>
  </si>
  <si>
    <t>CV_600V_38㎟x1C</t>
  </si>
  <si>
    <t>CV_600V_60㎟x1C</t>
  </si>
  <si>
    <t>CV_600V_100㎟x1C</t>
  </si>
  <si>
    <t>CV_600V_150㎟x1C</t>
  </si>
  <si>
    <t>CV_600V_200㎟x1C</t>
  </si>
  <si>
    <t>CV_600V_250㎟x1C</t>
  </si>
  <si>
    <t>CV_600V_325㎟x1C</t>
  </si>
  <si>
    <t>CV_600V_2㎟x2C</t>
  </si>
  <si>
    <t>CV_600V_3.5㎟x2C</t>
  </si>
  <si>
    <t>CV_600V_5.5㎟x2C</t>
  </si>
  <si>
    <t>CV_600V_8㎟x2C</t>
  </si>
  <si>
    <t>CV_600V_14㎟x2C</t>
  </si>
  <si>
    <t>CV_600V_22㎟x2C</t>
  </si>
  <si>
    <t>CV_600V_38㎟x2C</t>
  </si>
  <si>
    <t>CV_600V_60㎟x2C</t>
  </si>
  <si>
    <t>CV_600V_100㎟x2C</t>
  </si>
  <si>
    <t>CV_600V_150㎟x2C</t>
  </si>
  <si>
    <t>CV_600V_200㎟x2C</t>
  </si>
  <si>
    <t>CV_600V_250㎟x2C</t>
  </si>
  <si>
    <t>CV_600V_325㎟x2C</t>
  </si>
  <si>
    <t>CV_600V_2㎟x3C</t>
  </si>
  <si>
    <t>CV_600V_3.5㎟x3C</t>
  </si>
  <si>
    <t>CV_600V_5.5㎟x3C</t>
  </si>
  <si>
    <t>CV_600V_8㎟x3C</t>
  </si>
  <si>
    <t>CV_600V_14㎟x3C</t>
  </si>
  <si>
    <t>CV_600V_22㎟x3C</t>
  </si>
  <si>
    <t>CV_600V_38㎟x3C</t>
  </si>
  <si>
    <t>CV_600V_60㎟x3C</t>
  </si>
  <si>
    <t>CV_600V_100㎟x3C</t>
  </si>
  <si>
    <t>CV_600V_150㎟x3C</t>
  </si>
  <si>
    <t>CV_600V_200㎟x3C</t>
  </si>
  <si>
    <t>CV_600V_250㎟x3C</t>
  </si>
  <si>
    <t>CV_600V_325㎟x3C</t>
  </si>
  <si>
    <t>CV_600V_2㎟x4C</t>
  </si>
  <si>
    <t>CV_600V_3.5㎟x4C</t>
  </si>
  <si>
    <t>CV_600V_5.5㎟x4C</t>
  </si>
  <si>
    <t>CV_600V_8㎟x4C</t>
  </si>
  <si>
    <t>CV_600V_14㎟x4C</t>
  </si>
  <si>
    <t>CV_600V_22㎟x4C</t>
  </si>
  <si>
    <t>CV_600V_38㎟x4C</t>
  </si>
  <si>
    <t>CV_600V_60㎟x4C</t>
  </si>
  <si>
    <t>CV_600V_100㎟x4C</t>
  </si>
  <si>
    <t>CV_600V_150㎟x4C</t>
  </si>
  <si>
    <t>CV_600V_200㎟x4C</t>
  </si>
  <si>
    <t>CV_600V_250㎟x4C</t>
  </si>
  <si>
    <t>CV_6600V_14㎟x1C</t>
  </si>
  <si>
    <t>CV_6600V_22㎟x1C</t>
  </si>
  <si>
    <t>CV_6600V_38㎟x1C</t>
  </si>
  <si>
    <t>CV_6600V_60㎟x1C</t>
  </si>
  <si>
    <t>CV_6600V_100㎟x1C</t>
  </si>
  <si>
    <t>CV_6600V_150㎟x1C</t>
  </si>
  <si>
    <t>CV_6600V_200㎟x1C</t>
  </si>
  <si>
    <t>CV_6600V_250㎟x1C</t>
  </si>
  <si>
    <t>CV_6600V_325㎟x1C</t>
  </si>
  <si>
    <t>CV_6600V_14㎟x3C</t>
  </si>
  <si>
    <t>CV_6600V_22㎟x3C</t>
  </si>
  <si>
    <t>CV_6600V_38㎟x3C</t>
  </si>
  <si>
    <t>CV_6600V_60㎟x3C</t>
  </si>
  <si>
    <t>CV_6600V_100㎟x3C</t>
  </si>
  <si>
    <t>CV_6600V_150㎟x3C</t>
  </si>
  <si>
    <t>CV_6600V_200㎟x3C</t>
  </si>
  <si>
    <t>CV_6600V_250㎟x3C</t>
  </si>
  <si>
    <t>CV_6600V_325㎟x3C</t>
  </si>
  <si>
    <t>CVD_600V_8㎟×2C</t>
  </si>
  <si>
    <t>CVD_600V_14㎟×2C</t>
  </si>
  <si>
    <t>CVD_600V_22㎟x2C</t>
  </si>
  <si>
    <t>CVD_600V_38㎟x2C</t>
  </si>
  <si>
    <t>CVD_600V_60㎟x2C</t>
  </si>
  <si>
    <t>CVD_600V_100㎟x2C</t>
  </si>
  <si>
    <t>CVD_600V_150㎟x2C</t>
  </si>
  <si>
    <t>CVD_600V_200㎟x2C</t>
  </si>
  <si>
    <t>CVD_600V_250㎟x2C</t>
  </si>
  <si>
    <t>CVD_600V_325㎟x2C</t>
  </si>
  <si>
    <t>CVT_600V_8㎟×3C</t>
  </si>
  <si>
    <t>CVT_600V_14㎟×3C</t>
  </si>
  <si>
    <t>CVT_600V_22㎟x3C</t>
  </si>
  <si>
    <t>CVT_600V_38㎟x3C</t>
  </si>
  <si>
    <t>CVT_600V_60㎟x3C</t>
  </si>
  <si>
    <t>CVT_600V_100㎟x3C</t>
  </si>
  <si>
    <t>CVT_600V_150㎟x3C</t>
  </si>
  <si>
    <t>CVT_600V_200㎟x3C</t>
  </si>
  <si>
    <t>CVT_600V_250㎟x3C</t>
  </si>
  <si>
    <t>CVT_600V_325㎟x3C</t>
  </si>
  <si>
    <t>CVT_6600V_14㎟×3C</t>
  </si>
  <si>
    <t>CVT_6600V_22㎟x3C</t>
  </si>
  <si>
    <t>CVT_6600V_38㎟x3C</t>
  </si>
  <si>
    <t>CVT_6600V_60㎟x3C</t>
  </si>
  <si>
    <t>CVT_6600V_100㎟x3C</t>
  </si>
  <si>
    <t>CVT_6600V_150㎟x3C</t>
  </si>
  <si>
    <t>CVT_6600V_200㎟x3C</t>
  </si>
  <si>
    <t>CVT_6600V_250㎟x3C</t>
  </si>
  <si>
    <t>CVT_6600V_325㎟x3C</t>
  </si>
  <si>
    <t>CVQ_600V_14㎟×4C</t>
  </si>
  <si>
    <t>CVQ_600V_22㎟x4C</t>
  </si>
  <si>
    <t>CVQ_600V_38㎟x4C</t>
  </si>
  <si>
    <t>CVQ_600V_60㎟x4C</t>
  </si>
  <si>
    <t>CVQ_600V_100㎟x4C</t>
  </si>
  <si>
    <t>CVQ_600V_150㎟x4C</t>
  </si>
  <si>
    <t>CVQ_600V_200㎟x4C</t>
  </si>
  <si>
    <t>CVQ_600V_250㎟x4C</t>
  </si>
  <si>
    <t>CVQ_600V_325㎟x4C</t>
  </si>
  <si>
    <t>EM_600V_CE_F_8㎟x1C</t>
  </si>
  <si>
    <t>EM_600V_CE_F_14㎟x1C</t>
  </si>
  <si>
    <t>EM_600V_CE_F_22㎟x1C</t>
  </si>
  <si>
    <t>EM_600V_CE_F_38㎟x1C</t>
  </si>
  <si>
    <t>EM_600V_CE_F_60㎟x1C</t>
  </si>
  <si>
    <t>EM_600V_CE_F_100㎟x1C</t>
  </si>
  <si>
    <t>EM_600V_CE_F_150㎟x1C</t>
  </si>
  <si>
    <t>EM_600V_CE_F_200㎟x1C</t>
  </si>
  <si>
    <t>EM_600V_CE_F_250㎟x1C</t>
  </si>
  <si>
    <t>EM_600V_CE_F_325㎟x1C</t>
  </si>
  <si>
    <t>EM_600V_CE_F_2㎟x2C</t>
  </si>
  <si>
    <t>EM_600V_CE_F_3.5㎟x2C</t>
  </si>
  <si>
    <t>EM_600V_CE_F_5.5㎟x2C</t>
  </si>
  <si>
    <t>EM_600V_CE_F_8㎟x2C</t>
  </si>
  <si>
    <t>EM_600V_CE_F_14㎟x2C</t>
  </si>
  <si>
    <t>EM_600V_CE_F_22㎟x2C</t>
  </si>
  <si>
    <t>EM_600V_CE_F_38㎟x2C</t>
  </si>
  <si>
    <t>EM_600V_CE_F_60㎟x2C</t>
  </si>
  <si>
    <t>EM_600V_CE_F_100㎟x2C</t>
  </si>
  <si>
    <t>EM_600V_CE_F_150㎟x2C</t>
  </si>
  <si>
    <t>EM_600V_CE_F_200㎟x2C</t>
  </si>
  <si>
    <t>EM_600V_CE_F_250㎟x2C</t>
  </si>
  <si>
    <t>EM_600V_CE_F_325㎟x2C</t>
  </si>
  <si>
    <t>EM_600V_CE_F_2㎟x3C</t>
  </si>
  <si>
    <t>EM_600V_CE_F_3.5㎟x3C</t>
  </si>
  <si>
    <t>EM_600V_CE_F_5.5㎟x3C</t>
  </si>
  <si>
    <t>EM_600V_CE_F_8㎟x3C</t>
  </si>
  <si>
    <t>EM_600V_CE_F_14㎟x3C</t>
  </si>
  <si>
    <t>EM_600V_CE_F_22㎟x3C</t>
  </si>
  <si>
    <t>EM_600V_CE_F_38㎟x3C</t>
  </si>
  <si>
    <t>EM_600V_CE_F_60㎟x3C</t>
  </si>
  <si>
    <t>EM_600V_CE_F_100㎟x3C</t>
  </si>
  <si>
    <t>EM_600V_CE_F_150㎟x3C</t>
  </si>
  <si>
    <t>EM_600V_CE_F_200㎟x3C</t>
  </si>
  <si>
    <t>EM_600V_CE_F_250㎟x3C</t>
  </si>
  <si>
    <t>EM_600V_CE_F_325㎟x3C</t>
  </si>
  <si>
    <t>EM_600V_CE_F_2㎟x4C</t>
  </si>
  <si>
    <t>EM_600V_CE_F_3.5㎟x4C</t>
  </si>
  <si>
    <t>EM_600V_CE_F_5.5㎟x4C</t>
  </si>
  <si>
    <t>EM_600V_CE_F_8㎟x4C</t>
  </si>
  <si>
    <t>EM_600V_CE_F_14㎟x4C</t>
  </si>
  <si>
    <t>EM_600V_CE_F_22㎟x4C</t>
  </si>
  <si>
    <t>EM_600V_CE_F_38㎟x4C</t>
  </si>
  <si>
    <t>EM_600V_CE_F_60㎟x4C</t>
  </si>
  <si>
    <t>EM_600V_CE_F_100㎟x4C</t>
  </si>
  <si>
    <t>EM_600V_CE_F_150㎟x4C</t>
  </si>
  <si>
    <t>EM_600V_CE_F_200㎟x4C</t>
  </si>
  <si>
    <t>EM_600V_CE_F_250㎟x4C</t>
  </si>
  <si>
    <t>EM_600V_CE_F_325㎟x4C</t>
  </si>
  <si>
    <t>EM_600V_CED_F_8㎟x2C</t>
  </si>
  <si>
    <t>EM_600V_CED_F_14㎟x2C</t>
  </si>
  <si>
    <t>EM_600V_CED_F_22㎟x2C</t>
  </si>
  <si>
    <t>EM_600V_CED_F_38㎟x2C</t>
  </si>
  <si>
    <t>EM_600V_CED_F_60㎟x2C</t>
  </si>
  <si>
    <t>EM_600V_CED_F_100㎟x2C</t>
  </si>
  <si>
    <t>EM_600V_CED_F_150㎟x2C</t>
  </si>
  <si>
    <t>EM_600V_CED_F_200㎟x2C</t>
  </si>
  <si>
    <t>EM_600V_CED_F_250㎟x2C</t>
  </si>
  <si>
    <t>EM_600V_CED_F_325㎟x2C</t>
  </si>
  <si>
    <t>EM_600V_CET_F_8㎟x3C</t>
  </si>
  <si>
    <t>EM_600V_CET_F_14㎟x3C</t>
  </si>
  <si>
    <t>EM_600V_CET_F_22㎟x3C</t>
  </si>
  <si>
    <t>EM_600V_CET_F_38㎟x3C</t>
  </si>
  <si>
    <t>EM_600V_CET_F_60㎟x3C</t>
  </si>
  <si>
    <t>EM_600V_CET_F_100㎟x3C</t>
  </si>
  <si>
    <t>EM_600V_CET_F_150㎟x3C</t>
  </si>
  <si>
    <t>EM_600V_CET_F_200㎟x3C</t>
  </si>
  <si>
    <t>EM_600V_CET_F_250㎟x3C</t>
  </si>
  <si>
    <t>EM_600V_CET_F_325㎟x3C</t>
  </si>
  <si>
    <t>EM_600V_CEQ_F_14㎟x4C</t>
  </si>
  <si>
    <t>EM_600V_CEQ_F_22㎟x4C</t>
  </si>
  <si>
    <t>EM_600V_CEQ_F_38㎟x4C</t>
  </si>
  <si>
    <t>EM_600V_CEQ_F_60㎟x4C</t>
  </si>
  <si>
    <t>EM_600V_CEQ_F_100㎟x4C</t>
  </si>
  <si>
    <t>EM_600V_CEQ_F_150㎟x4C</t>
  </si>
  <si>
    <t>EM_600V_CEQ_F_200㎟x4C</t>
  </si>
  <si>
    <t>EM_600V_CEQ_F_250㎟x4C</t>
  </si>
  <si>
    <t>EM_600V_CEQ_F_325㎟x4C</t>
  </si>
  <si>
    <t>EM_600V_EEF_F_2.0㎜x2C</t>
  </si>
  <si>
    <t>EM_600V_EEF_F_2.6㎜x2C</t>
  </si>
  <si>
    <t>EM_600V_EEF_F_1.6㎜x3C</t>
  </si>
  <si>
    <t>EM_600V_EEF_F_2.0㎜x3C</t>
  </si>
  <si>
    <t>EM_600V_EEF_F_2.6㎜x3C</t>
  </si>
  <si>
    <t>EM_6600V_CE_F_14㎟x1C</t>
  </si>
  <si>
    <t>EM_6600V_CE_F_22㎟x1C</t>
  </si>
  <si>
    <t>EM_6600V_CE_F_38㎟x1C</t>
  </si>
  <si>
    <t>EM_6600V_CE_F_60㎟x1C</t>
  </si>
  <si>
    <t>EM_6600V_CE_F_100㎟x1C</t>
  </si>
  <si>
    <t>EM_6600V_CE_F_150㎟x1C</t>
  </si>
  <si>
    <t>EM_6600V_CE_F_200㎟x1C</t>
  </si>
  <si>
    <t>EM_6600V_CE_F_250㎟x1C</t>
  </si>
  <si>
    <t>EM_6600V_CE_F_325㎟x1C</t>
  </si>
  <si>
    <t>EM_6600V_CE_F_14㎟x3C</t>
  </si>
  <si>
    <t>EM_6600V_CE_F_22㎟x3C</t>
  </si>
  <si>
    <t>EM_6600V_CE_F_38㎟x3C</t>
  </si>
  <si>
    <t>EM_6600V_CE_F_60㎟x3C</t>
  </si>
  <si>
    <t>EM_6600V_CE_F_100㎟x3C</t>
  </si>
  <si>
    <t>EM_6600V_CE_F_150㎟x3C</t>
  </si>
  <si>
    <t>EM_6600V_CE_F_200㎟x3C</t>
  </si>
  <si>
    <t>EM_6600V_CE_F_250㎟x3C</t>
  </si>
  <si>
    <t>EM_6600V_CE_F_325㎟x3C</t>
  </si>
  <si>
    <t>EM_6600V_CET_F_22㎟</t>
  </si>
  <si>
    <t>EM_6600V_CET_F_38㎟</t>
  </si>
  <si>
    <t>EM_6600V_CET_F_60㎟</t>
  </si>
  <si>
    <t>EM_6600V_CET_F_100㎟</t>
  </si>
  <si>
    <t>EM_6600V_CET_F_150㎟</t>
  </si>
  <si>
    <t>EM_6600V_CET_F_200㎟</t>
  </si>
  <si>
    <t>EM_6600V_CET_F_250㎟</t>
  </si>
  <si>
    <t>EM_6600V_CET_F_325㎟</t>
  </si>
  <si>
    <t>EM_IE_F_2.0㎟(より線)</t>
  </si>
  <si>
    <t>EM_IE_F_3.5㎟(より線)</t>
  </si>
  <si>
    <t>EM_IE_F_5.5㎟(より線)</t>
  </si>
  <si>
    <t>EM_IE_F_8㎟(より線)</t>
  </si>
  <si>
    <t>EM_IE_F_14㎟(より線)</t>
  </si>
  <si>
    <t>EM_IE_F_22㎟(より線)</t>
  </si>
  <si>
    <t>EM_IE_F_38㎟(より線)</t>
  </si>
  <si>
    <t>EM_IE_F_60㎟(より線)</t>
  </si>
  <si>
    <t>EM_IE_F_100㎟(より線)</t>
  </si>
  <si>
    <t>EM_IE_F_150㎟(より線)</t>
  </si>
  <si>
    <t>EM_IE_F_200㎟(より線)</t>
  </si>
  <si>
    <t>EM_IE_F_250㎟(より線)</t>
  </si>
  <si>
    <t>EM_IE_F_325㎟(より線)</t>
  </si>
  <si>
    <t>IV_1.2㎜(単線)</t>
    <phoneticPr fontId="2"/>
  </si>
  <si>
    <t>IV_0.9㎟(より線)</t>
    <phoneticPr fontId="2"/>
  </si>
  <si>
    <t>VVF_600V_1.6㎜×2C</t>
    <phoneticPr fontId="2"/>
  </si>
  <si>
    <t>1.6㎜×2C</t>
    <phoneticPr fontId="2"/>
  </si>
  <si>
    <t>1.6㎜×3C</t>
    <phoneticPr fontId="2"/>
  </si>
  <si>
    <t>1.6㎜×4C</t>
    <phoneticPr fontId="2"/>
  </si>
  <si>
    <t>2.0㎜×2C</t>
    <phoneticPr fontId="2"/>
  </si>
  <si>
    <t>2.0㎜×3C</t>
    <phoneticPr fontId="2"/>
  </si>
  <si>
    <t>2.0㎜×4C</t>
    <phoneticPr fontId="2"/>
  </si>
  <si>
    <t>2.6㎜×2C</t>
    <phoneticPr fontId="2"/>
  </si>
  <si>
    <t>2.6㎜×3C</t>
    <phoneticPr fontId="2"/>
  </si>
  <si>
    <t>5.5㎟x1C</t>
    <phoneticPr fontId="2"/>
  </si>
  <si>
    <t>8㎟x1c</t>
    <phoneticPr fontId="2"/>
  </si>
  <si>
    <t>14㎟x1C</t>
    <phoneticPr fontId="2"/>
  </si>
  <si>
    <t>22㎟x1C</t>
    <phoneticPr fontId="2"/>
  </si>
  <si>
    <t>38㎟x1C</t>
    <phoneticPr fontId="2"/>
  </si>
  <si>
    <t>60㎟x1C</t>
    <phoneticPr fontId="2"/>
  </si>
  <si>
    <t>100㎟x1C</t>
    <phoneticPr fontId="2"/>
  </si>
  <si>
    <t>150㎟x1C</t>
    <phoneticPr fontId="2"/>
  </si>
  <si>
    <t>200㎟x1C</t>
    <phoneticPr fontId="2"/>
  </si>
  <si>
    <t>250㎟x1C</t>
    <phoneticPr fontId="2"/>
  </si>
  <si>
    <t>325㎟x1C</t>
    <phoneticPr fontId="2"/>
  </si>
  <si>
    <t>2㎟x2C</t>
    <phoneticPr fontId="2"/>
  </si>
  <si>
    <t>3.5㎟x2C</t>
    <phoneticPr fontId="2"/>
  </si>
  <si>
    <t>5.5㎟x2C</t>
    <phoneticPr fontId="2"/>
  </si>
  <si>
    <t>8㎟x2C</t>
    <phoneticPr fontId="2"/>
  </si>
  <si>
    <t>14㎟x2C</t>
    <phoneticPr fontId="2"/>
  </si>
  <si>
    <t>22㎟x2C</t>
    <phoneticPr fontId="2"/>
  </si>
  <si>
    <t>38㎟x2C</t>
    <phoneticPr fontId="2"/>
  </si>
  <si>
    <t>60㎟x2C</t>
    <phoneticPr fontId="2"/>
  </si>
  <si>
    <t>100㎟x2C</t>
    <phoneticPr fontId="2"/>
  </si>
  <si>
    <t>150㎟x2C</t>
    <phoneticPr fontId="2"/>
  </si>
  <si>
    <t>200㎟x2C</t>
    <phoneticPr fontId="2"/>
  </si>
  <si>
    <t>250㎟x2C</t>
    <phoneticPr fontId="2"/>
  </si>
  <si>
    <t>325㎟x2C</t>
    <phoneticPr fontId="2"/>
  </si>
  <si>
    <t>2㎟x3C</t>
    <phoneticPr fontId="2"/>
  </si>
  <si>
    <t>3.5㎟x3C</t>
    <phoneticPr fontId="2"/>
  </si>
  <si>
    <t>5.5㎟x3C</t>
    <phoneticPr fontId="2"/>
  </si>
  <si>
    <t>8㎟x3C</t>
    <phoneticPr fontId="2"/>
  </si>
  <si>
    <t>14㎟x3C</t>
    <phoneticPr fontId="2"/>
  </si>
  <si>
    <t>22㎟x3C</t>
    <phoneticPr fontId="2"/>
  </si>
  <si>
    <t>38㎟x3C</t>
    <phoneticPr fontId="2"/>
  </si>
  <si>
    <t>60㎟x3C</t>
    <phoneticPr fontId="2"/>
  </si>
  <si>
    <t>100㎟x3C</t>
    <phoneticPr fontId="2"/>
  </si>
  <si>
    <t>150㎟x3C</t>
    <phoneticPr fontId="2"/>
  </si>
  <si>
    <t>200㎟x3C</t>
    <phoneticPr fontId="2"/>
  </si>
  <si>
    <t>250㎟x3C</t>
    <phoneticPr fontId="2"/>
  </si>
  <si>
    <t>325㎟x3C</t>
    <phoneticPr fontId="2"/>
  </si>
  <si>
    <t>2㎟x4C</t>
    <phoneticPr fontId="2"/>
  </si>
  <si>
    <t>3.5㎟x4C</t>
    <phoneticPr fontId="2"/>
  </si>
  <si>
    <t>5.5㎟x4C</t>
    <phoneticPr fontId="2"/>
  </si>
  <si>
    <t>8㎟x4C</t>
    <phoneticPr fontId="2"/>
  </si>
  <si>
    <t>14㎟x4C</t>
    <phoneticPr fontId="2"/>
  </si>
  <si>
    <t>22㎟x4C</t>
    <phoneticPr fontId="2"/>
  </si>
  <si>
    <t>38㎟x4C</t>
    <phoneticPr fontId="2"/>
  </si>
  <si>
    <t>60㎟x4C</t>
    <phoneticPr fontId="2"/>
  </si>
  <si>
    <t>100㎟x4C</t>
    <phoneticPr fontId="2"/>
  </si>
  <si>
    <t>150㎟x4C</t>
    <phoneticPr fontId="2"/>
  </si>
  <si>
    <t>200㎟x4C</t>
    <phoneticPr fontId="2"/>
  </si>
  <si>
    <t>250㎟x4C</t>
    <phoneticPr fontId="2"/>
  </si>
  <si>
    <t>8㎟×2C</t>
    <phoneticPr fontId="2"/>
  </si>
  <si>
    <t>14㎟×2C</t>
    <phoneticPr fontId="2"/>
  </si>
  <si>
    <t>8㎟×3C</t>
    <phoneticPr fontId="2"/>
  </si>
  <si>
    <t>14㎟×3C</t>
    <phoneticPr fontId="2"/>
  </si>
  <si>
    <t>14㎟×4C</t>
    <phoneticPr fontId="2"/>
  </si>
  <si>
    <t>325㎟x4C</t>
    <phoneticPr fontId="2"/>
  </si>
  <si>
    <t>8㎟x1C</t>
    <phoneticPr fontId="2"/>
  </si>
  <si>
    <t>EM_601V_CE_F</t>
  </si>
  <si>
    <t>1.6㎜x2C</t>
    <phoneticPr fontId="2"/>
  </si>
  <si>
    <t>2.0㎜x2C</t>
    <phoneticPr fontId="2"/>
  </si>
  <si>
    <t>2.6㎜x2C</t>
    <phoneticPr fontId="2"/>
  </si>
  <si>
    <t>1.6㎜x3C</t>
    <phoneticPr fontId="2"/>
  </si>
  <si>
    <t>2.0㎜x3C</t>
    <phoneticPr fontId="2"/>
  </si>
  <si>
    <t>2.6㎜x3C</t>
    <phoneticPr fontId="2"/>
  </si>
  <si>
    <t>CV_600V_8㎟X1C</t>
    <phoneticPr fontId="2"/>
  </si>
  <si>
    <t>EM_600V_EEF_F_1.6㎜x2C</t>
    <phoneticPr fontId="2"/>
  </si>
  <si>
    <t>EM_IE_F_1.2㎜(単線)</t>
    <phoneticPr fontId="2"/>
  </si>
  <si>
    <t>EM_IE_F_1.6㎜(単線)</t>
    <phoneticPr fontId="2"/>
  </si>
  <si>
    <t>EM_IE_F_2.0㎜(単線)</t>
    <phoneticPr fontId="2"/>
  </si>
  <si>
    <t>EM_IE_F_2.6㎜(単線)</t>
    <phoneticPr fontId="2"/>
  </si>
  <si>
    <t>列646</t>
    <phoneticPr fontId="2"/>
  </si>
  <si>
    <t>ｹｰﾌﾞﾙ断面積</t>
    <rPh sb="5" eb="8">
      <t>ダンメンセキ</t>
    </rPh>
    <phoneticPr fontId="2"/>
  </si>
  <si>
    <t>EM_6600V_CET_F_14㎟</t>
    <phoneticPr fontId="2"/>
  </si>
  <si>
    <t>14㎟</t>
    <phoneticPr fontId="2"/>
  </si>
  <si>
    <t>22㎟</t>
    <phoneticPr fontId="2"/>
  </si>
  <si>
    <t>38㎟</t>
    <phoneticPr fontId="2"/>
  </si>
  <si>
    <t>60㎟</t>
    <phoneticPr fontId="2"/>
  </si>
  <si>
    <t>100㎟</t>
    <phoneticPr fontId="2"/>
  </si>
  <si>
    <t>150㎟</t>
    <phoneticPr fontId="2"/>
  </si>
  <si>
    <t>200㎟</t>
    <phoneticPr fontId="2"/>
  </si>
  <si>
    <t>250㎟</t>
    <phoneticPr fontId="2"/>
  </si>
  <si>
    <t>325㎟</t>
    <phoneticPr fontId="2"/>
  </si>
  <si>
    <t>1.2㎜(単線)</t>
    <rPh sb="5" eb="7">
      <t>タンセン</t>
    </rPh>
    <phoneticPr fontId="2"/>
  </si>
  <si>
    <t>1.6㎜(単線)</t>
    <phoneticPr fontId="2"/>
  </si>
  <si>
    <t>2.0㎜(単線)</t>
    <phoneticPr fontId="2"/>
  </si>
  <si>
    <t>2.6㎜(単線)</t>
    <phoneticPr fontId="2"/>
  </si>
  <si>
    <t>EM_IE_F_1.25㎟(より線)</t>
    <phoneticPr fontId="2"/>
  </si>
  <si>
    <t>1.25㎟(より線)</t>
    <rPh sb="8" eb="9">
      <t>セン</t>
    </rPh>
    <phoneticPr fontId="2"/>
  </si>
  <si>
    <t>2.0㎟(より線)</t>
    <phoneticPr fontId="2"/>
  </si>
  <si>
    <t>3.5㎟(より線)</t>
    <phoneticPr fontId="2"/>
  </si>
  <si>
    <t>5.5㎟(より線)</t>
    <phoneticPr fontId="2"/>
  </si>
  <si>
    <t>8㎟(より線)</t>
    <phoneticPr fontId="2"/>
  </si>
  <si>
    <t>14㎟(より線)</t>
    <phoneticPr fontId="2"/>
  </si>
  <si>
    <t>22㎟(より線)</t>
    <phoneticPr fontId="2"/>
  </si>
  <si>
    <t>38㎟(より線)</t>
    <phoneticPr fontId="2"/>
  </si>
  <si>
    <t>60㎟(より線)</t>
    <phoneticPr fontId="2"/>
  </si>
  <si>
    <t>100㎟(より線)</t>
    <phoneticPr fontId="2"/>
  </si>
  <si>
    <t>150㎟(より線)</t>
    <phoneticPr fontId="2"/>
  </si>
  <si>
    <t>200㎟(より線)</t>
    <phoneticPr fontId="2"/>
  </si>
  <si>
    <t>250㎟(より線)</t>
    <phoneticPr fontId="2"/>
  </si>
  <si>
    <t>325㎟(より線)</t>
    <phoneticPr fontId="2"/>
  </si>
  <si>
    <t>0.9㎟(より線)</t>
    <phoneticPr fontId="2"/>
  </si>
  <si>
    <t>1.25㎟(より線)</t>
    <phoneticPr fontId="2"/>
  </si>
  <si>
    <t>1.2㎜(単線)</t>
    <phoneticPr fontId="2"/>
  </si>
  <si>
    <t>2㎜(単線)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</si>
</sst>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17">
    <font>
      <sz val="10"/>
      <color theme="1"/>
      <name val="Meiryo UI"/>
      <family val="2"/>
      <charset val="128"/>
    </font>
    <font>
      <sz val="10"/>
      <color theme="1"/>
      <name val="Meiryo UI"/>
      <family val="2"/>
      <charset val="128"/>
    </font>
    <font>
      <sz val="6"/>
      <name val="Meiryo UI"/>
      <family val="2"/>
      <charset val="128"/>
    </font>
    <font>
      <b/>
      <sz val="8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8"/>
      <color rgb="FFFF0000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8"/>
      <color indexed="10"/>
      <name val="Meiryo UI"/>
      <family val="3"/>
      <charset val="128"/>
    </font>
    <font>
      <b/>
      <sz val="10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8"/>
      <color theme="1"/>
      <name val="Meiryo UI"/>
      <family val="2"/>
      <charset val="128"/>
    </font>
    <font>
      <sz val="11"/>
      <color theme="1"/>
      <name val="游ゴシック"/>
      <family val="2"/>
      <charset val="128"/>
      <scheme val="minor"/>
    </font>
    <font>
      <b/>
      <sz val="10"/>
      <color theme="0"/>
      <name val="Meiryo UI"/>
      <family val="2"/>
      <charset val="128"/>
    </font>
    <font>
      <b/>
      <vertAlign val="subscript"/>
      <sz val="10"/>
      <color theme="1"/>
      <name val="Meiryo UI"/>
      <family val="3"/>
      <charset val="128"/>
    </font>
    <font>
      <b/>
      <sz val="8"/>
      <name val="Meiryo UI"/>
      <family val="2"/>
      <charset val="128"/>
    </font>
    <font>
      <b/>
      <sz val="8"/>
      <name val="Meiryo UI"/>
      <family val="3"/>
      <charset val="128"/>
    </font>
    <font>
      <sz val="9"/>
      <color indexed="81"/>
      <name val="MS P 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theme="8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34998626667073579"/>
      </left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1" fillId="0" borderId="0">
      <alignment vertical="center"/>
    </xf>
  </cellStyleXfs>
  <cellXfs count="117">
    <xf numFmtId="0" fontId="0" fillId="0" borderId="0" xfId="0">
      <alignment vertical="center"/>
    </xf>
    <xf numFmtId="0" fontId="0" fillId="0" borderId="0" xfId="0" applyAlignment="1">
      <alignment horizontal="centerContinuous" vertical="center"/>
    </xf>
    <xf numFmtId="0" fontId="4" fillId="0" borderId="0" xfId="0" applyFont="1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4" fillId="0" borderId="1" xfId="0" applyFont="1" applyBorder="1" applyAlignment="1" applyProtection="1">
      <alignment horizontal="right" vertical="center"/>
      <protection hidden="1"/>
    </xf>
    <xf numFmtId="0" fontId="4" fillId="0" borderId="1" xfId="0" applyFont="1" applyBorder="1" applyProtection="1">
      <alignment vertical="center"/>
      <protection hidden="1"/>
    </xf>
    <xf numFmtId="40" fontId="4" fillId="0" borderId="1" xfId="1" applyNumberFormat="1" applyFont="1" applyBorder="1" applyProtection="1">
      <alignment vertical="center"/>
      <protection hidden="1"/>
    </xf>
    <xf numFmtId="40" fontId="4" fillId="0" borderId="1" xfId="1" applyNumberFormat="1" applyFont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6" fillId="0" borderId="0" xfId="0" applyFont="1" applyProtection="1">
      <alignment vertical="center"/>
      <protection hidden="1"/>
    </xf>
    <xf numFmtId="0" fontId="3" fillId="0" borderId="0" xfId="0" applyFont="1" applyProtection="1">
      <alignment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 vertical="center" shrinkToFit="1"/>
      <protection hidden="1"/>
    </xf>
    <xf numFmtId="0" fontId="3" fillId="0" borderId="3" xfId="0" applyFont="1" applyBorder="1" applyAlignment="1" applyProtection="1">
      <alignment horizontal="center" vertical="center"/>
      <protection hidden="1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38" fontId="0" fillId="0" borderId="1" xfId="1" applyFont="1" applyBorder="1">
      <alignment vertical="center"/>
    </xf>
    <xf numFmtId="0" fontId="0" fillId="0" borderId="6" xfId="0" applyBorder="1" applyAlignment="1">
      <alignment horizontal="center" vertical="center"/>
    </xf>
    <xf numFmtId="38" fontId="0" fillId="0" borderId="0" xfId="1" applyFont="1">
      <alignment vertical="center"/>
    </xf>
    <xf numFmtId="38" fontId="0" fillId="0" borderId="1" xfId="1" applyFont="1" applyFill="1" applyBorder="1">
      <alignment vertical="center"/>
    </xf>
    <xf numFmtId="0" fontId="8" fillId="0" borderId="0" xfId="0" applyFont="1">
      <alignment vertical="center"/>
    </xf>
    <xf numFmtId="0" fontId="9" fillId="0" borderId="6" xfId="0" applyFont="1" applyBorder="1" applyAlignment="1">
      <alignment horizontal="center" vertical="center"/>
    </xf>
    <xf numFmtId="0" fontId="0" fillId="0" borderId="8" xfId="0" applyBorder="1">
      <alignment vertical="center"/>
    </xf>
    <xf numFmtId="0" fontId="9" fillId="0" borderId="0" xfId="0" applyFont="1">
      <alignment vertical="center"/>
    </xf>
    <xf numFmtId="38" fontId="0" fillId="0" borderId="0" xfId="1" applyFont="1" applyBorder="1">
      <alignment vertical="center"/>
    </xf>
    <xf numFmtId="0" fontId="7" fillId="0" borderId="0" xfId="0" applyFont="1" applyAlignment="1" applyProtection="1">
      <alignment horizontal="left" vertical="center" wrapText="1"/>
      <protection hidden="1"/>
    </xf>
    <xf numFmtId="0" fontId="9" fillId="0" borderId="1" xfId="0" applyFont="1" applyBorder="1" applyAlignment="1">
      <alignment horizontal="center" vertical="center"/>
    </xf>
    <xf numFmtId="38" fontId="4" fillId="0" borderId="0" xfId="1" applyFont="1" applyBorder="1" applyProtection="1">
      <alignment vertical="center"/>
      <protection hidden="1"/>
    </xf>
    <xf numFmtId="0" fontId="10" fillId="0" borderId="0" xfId="0" applyFont="1">
      <alignment vertical="center"/>
    </xf>
    <xf numFmtId="38" fontId="10" fillId="0" borderId="0" xfId="1" applyFont="1">
      <alignment vertical="center"/>
    </xf>
    <xf numFmtId="0" fontId="4" fillId="0" borderId="0" xfId="0" applyFont="1" applyAlignment="1" applyProtection="1">
      <alignment vertical="center" shrinkToFit="1"/>
      <protection hidden="1"/>
    </xf>
    <xf numFmtId="38" fontId="4" fillId="0" borderId="1" xfId="1" applyFont="1" applyBorder="1" applyAlignment="1" applyProtection="1">
      <alignment horizontal="center" vertical="center" shrinkToFit="1"/>
      <protection hidden="1"/>
    </xf>
    <xf numFmtId="0" fontId="4" fillId="0" borderId="1" xfId="0" applyFont="1" applyBorder="1" applyAlignment="1" applyProtection="1">
      <alignment vertical="center" shrinkToFit="1"/>
      <protection hidden="1"/>
    </xf>
    <xf numFmtId="38" fontId="4" fillId="0" borderId="0" xfId="1" applyFont="1" applyBorder="1" applyAlignment="1" applyProtection="1">
      <alignment vertical="center" shrinkToFit="1"/>
      <protection hidden="1"/>
    </xf>
    <xf numFmtId="38" fontId="4" fillId="0" borderId="0" xfId="1" applyFont="1" applyAlignment="1" applyProtection="1">
      <alignment vertical="center" shrinkToFit="1"/>
      <protection hidden="1"/>
    </xf>
    <xf numFmtId="38" fontId="4" fillId="0" borderId="1" xfId="1" applyFont="1" applyBorder="1" applyAlignment="1" applyProtection="1">
      <alignment vertical="center" shrinkToFit="1"/>
      <protection hidden="1"/>
    </xf>
    <xf numFmtId="0" fontId="4" fillId="0" borderId="1" xfId="0" applyFont="1" applyBorder="1" applyAlignment="1" applyProtection="1">
      <alignment horizontal="center" vertical="center" shrinkToFit="1"/>
      <protection hidden="1"/>
    </xf>
    <xf numFmtId="38" fontId="3" fillId="0" borderId="1" xfId="1" applyFont="1" applyBorder="1" applyAlignment="1" applyProtection="1">
      <alignment horizontal="center" vertical="center" shrinkToFit="1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38" fontId="3" fillId="0" borderId="0" xfId="1" applyFont="1" applyBorder="1" applyAlignment="1" applyProtection="1">
      <alignment horizontal="center" vertical="center"/>
      <protection hidden="1"/>
    </xf>
    <xf numFmtId="38" fontId="4" fillId="0" borderId="2" xfId="1" applyFont="1" applyBorder="1" applyAlignment="1" applyProtection="1">
      <alignment horizontal="left" vertical="center" shrinkToFit="1"/>
      <protection hidden="1"/>
    </xf>
    <xf numFmtId="38" fontId="3" fillId="0" borderId="1" xfId="1" applyFont="1" applyBorder="1" applyAlignment="1" applyProtection="1">
      <alignment vertical="center" shrinkToFit="1"/>
      <protection hidden="1"/>
    </xf>
    <xf numFmtId="0" fontId="4" fillId="0" borderId="4" xfId="0" applyFont="1" applyBorder="1" applyAlignment="1" applyProtection="1">
      <alignment vertical="center" shrinkToFit="1"/>
      <protection hidden="1"/>
    </xf>
    <xf numFmtId="2" fontId="0" fillId="0" borderId="0" xfId="0" applyNumberFormat="1">
      <alignment vertical="center"/>
    </xf>
    <xf numFmtId="38" fontId="4" fillId="0" borderId="0" xfId="1" applyFont="1" applyBorder="1" applyAlignment="1" applyProtection="1">
      <alignment horizontal="center" vertical="center" shrinkToFit="1"/>
      <protection hidden="1"/>
    </xf>
    <xf numFmtId="0" fontId="4" fillId="0" borderId="5" xfId="0" applyFont="1" applyBorder="1" applyAlignment="1" applyProtection="1">
      <alignment horizontal="left" vertical="center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38" fontId="4" fillId="0" borderId="7" xfId="1" applyFont="1" applyBorder="1" applyAlignment="1" applyProtection="1">
      <alignment vertical="center" shrinkToFit="1"/>
      <protection hidden="1"/>
    </xf>
    <xf numFmtId="38" fontId="4" fillId="0" borderId="7" xfId="1" applyFont="1" applyBorder="1" applyAlignment="1" applyProtection="1">
      <alignment horizontal="center" vertical="center" shrinkToFit="1"/>
      <protection hidden="1"/>
    </xf>
    <xf numFmtId="0" fontId="4" fillId="0" borderId="0" xfId="0" applyFont="1">
      <alignment vertical="center"/>
    </xf>
    <xf numFmtId="0" fontId="4" fillId="0" borderId="1" xfId="0" applyFont="1" applyBorder="1" applyAlignment="1" applyProtection="1">
      <alignment horizontal="center" vertical="center"/>
      <protection hidden="1"/>
    </xf>
    <xf numFmtId="38" fontId="10" fillId="0" borderId="0" xfId="1" applyFont="1" applyFill="1">
      <alignment vertical="center"/>
    </xf>
    <xf numFmtId="176" fontId="10" fillId="0" borderId="0" xfId="0" applyNumberFormat="1" applyFont="1">
      <alignment vertical="center"/>
    </xf>
    <xf numFmtId="0" fontId="3" fillId="0" borderId="3" xfId="0" applyFont="1" applyBorder="1" applyAlignment="1" applyProtection="1">
      <alignment horizontal="center" vertical="center" shrinkToFit="1"/>
      <protection hidden="1"/>
    </xf>
    <xf numFmtId="38" fontId="4" fillId="0" borderId="1" xfId="1" applyFont="1" applyBorder="1" applyProtection="1">
      <alignment vertical="center"/>
      <protection hidden="1"/>
    </xf>
    <xf numFmtId="1" fontId="0" fillId="0" borderId="0" xfId="0" applyNumberFormat="1">
      <alignment vertical="center"/>
    </xf>
    <xf numFmtId="40" fontId="4" fillId="0" borderId="0" xfId="1" applyNumberFormat="1" applyFont="1" applyBorder="1" applyAlignment="1" applyProtection="1">
      <alignment horizontal="center" vertical="center" shrinkToFit="1"/>
      <protection hidden="1"/>
    </xf>
    <xf numFmtId="0" fontId="3" fillId="0" borderId="0" xfId="0" applyFont="1" applyAlignment="1" applyProtection="1">
      <alignment horizontal="center" vertical="center" shrinkToFit="1"/>
      <protection hidden="1"/>
    </xf>
    <xf numFmtId="0" fontId="0" fillId="0" borderId="0" xfId="0" applyAlignment="1">
      <alignment horizontal="center" vertical="center"/>
    </xf>
    <xf numFmtId="0" fontId="12" fillId="7" borderId="18" xfId="0" applyFont="1" applyFill="1" applyBorder="1" applyProtection="1">
      <alignment vertical="center"/>
      <protection locked="0"/>
    </xf>
    <xf numFmtId="0" fontId="12" fillId="7" borderId="19" xfId="0" applyFont="1" applyFill="1" applyBorder="1" applyProtection="1">
      <alignment vertical="center"/>
      <protection locked="0"/>
    </xf>
    <xf numFmtId="0" fontId="12" fillId="7" borderId="20" xfId="0" applyFont="1" applyFill="1" applyBorder="1" applyProtection="1">
      <alignment vertical="center"/>
      <protection locked="0"/>
    </xf>
    <xf numFmtId="0" fontId="0" fillId="6" borderId="18" xfId="0" applyFill="1" applyBorder="1" applyAlignment="1" applyProtection="1">
      <alignment horizontal="center" vertical="center"/>
      <protection locked="0"/>
    </xf>
    <xf numFmtId="0" fontId="0" fillId="6" borderId="19" xfId="0" applyFill="1" applyBorder="1" applyAlignment="1" applyProtection="1">
      <alignment vertical="center" shrinkToFit="1"/>
      <protection locked="0"/>
    </xf>
    <xf numFmtId="0" fontId="0" fillId="6" borderId="20" xfId="0" applyFill="1" applyBorder="1" applyAlignment="1" applyProtection="1">
      <alignment vertical="center" shrinkToFit="1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vertical="center" shrinkToFit="1"/>
      <protection locked="0"/>
    </xf>
    <xf numFmtId="0" fontId="0" fillId="0" borderId="20" xfId="0" applyBorder="1" applyAlignment="1" applyProtection="1">
      <alignment vertical="center" shrinkToFit="1"/>
      <protection locked="0"/>
    </xf>
    <xf numFmtId="0" fontId="0" fillId="5" borderId="18" xfId="0" applyFill="1" applyBorder="1" applyAlignment="1" applyProtection="1">
      <alignment horizontal="center" vertical="center"/>
      <protection locked="0"/>
    </xf>
    <xf numFmtId="0" fontId="0" fillId="0" borderId="20" xfId="0" applyBorder="1" applyProtection="1">
      <alignment vertical="center"/>
      <protection locked="0"/>
    </xf>
    <xf numFmtId="0" fontId="0" fillId="6" borderId="20" xfId="0" applyFill="1" applyBorder="1" applyProtection="1">
      <alignment vertical="center"/>
      <protection locked="0"/>
    </xf>
    <xf numFmtId="0" fontId="0" fillId="0" borderId="19" xfId="0" applyBorder="1" applyProtection="1">
      <alignment vertical="center"/>
      <protection locked="0"/>
    </xf>
    <xf numFmtId="0" fontId="0" fillId="6" borderId="19" xfId="0" applyFill="1" applyBorder="1" applyProtection="1">
      <alignment vertical="center"/>
      <protection locked="0"/>
    </xf>
    <xf numFmtId="0" fontId="0" fillId="6" borderId="15" xfId="0" applyFill="1" applyBorder="1" applyAlignment="1" applyProtection="1">
      <alignment horizontal="center" vertical="center"/>
      <protection locked="0"/>
    </xf>
    <xf numFmtId="0" fontId="0" fillId="6" borderId="16" xfId="0" applyFill="1" applyBorder="1" applyProtection="1">
      <alignment vertical="center"/>
      <protection locked="0"/>
    </xf>
    <xf numFmtId="0" fontId="0" fillId="6" borderId="17" xfId="0" applyFill="1" applyBorder="1" applyProtection="1">
      <alignment vertical="center"/>
      <protection locked="0"/>
    </xf>
    <xf numFmtId="0" fontId="4" fillId="0" borderId="0" xfId="0" applyFont="1" applyAlignment="1" applyProtection="1">
      <alignment horizontal="left" vertical="center"/>
      <protection hidden="1"/>
    </xf>
    <xf numFmtId="0" fontId="10" fillId="3" borderId="0" xfId="0" applyFont="1" applyFill="1" applyAlignment="1">
      <alignment horizontal="center" vertical="center"/>
    </xf>
    <xf numFmtId="38" fontId="10" fillId="0" borderId="0" xfId="1" applyFont="1" applyFill="1" applyBorder="1">
      <alignment vertical="center"/>
    </xf>
    <xf numFmtId="0" fontId="14" fillId="0" borderId="0" xfId="0" applyFont="1">
      <alignment vertical="center"/>
    </xf>
    <xf numFmtId="38" fontId="15" fillId="0" borderId="0" xfId="1" applyFont="1" applyFill="1" applyBorder="1">
      <alignment vertical="center"/>
    </xf>
    <xf numFmtId="38" fontId="3" fillId="0" borderId="3" xfId="1" applyFont="1" applyBorder="1" applyAlignment="1" applyProtection="1">
      <alignment horizontal="center" vertical="center" shrinkToFit="1"/>
      <protection hidden="1"/>
    </xf>
    <xf numFmtId="38" fontId="4" fillId="0" borderId="12" xfId="1" applyFont="1" applyBorder="1" applyAlignment="1" applyProtection="1">
      <alignment vertical="center" shrinkToFit="1"/>
      <protection hidden="1"/>
    </xf>
    <xf numFmtId="0" fontId="3" fillId="0" borderId="1" xfId="0" applyFont="1" applyBorder="1" applyAlignment="1" applyProtection="1">
      <alignment vertical="center" shrinkToFit="1"/>
      <protection hidden="1"/>
    </xf>
    <xf numFmtId="0" fontId="4" fillId="8" borderId="1" xfId="1" applyNumberFormat="1" applyFont="1" applyFill="1" applyBorder="1" applyProtection="1">
      <alignment vertical="center"/>
      <protection locked="0" hidden="1"/>
    </xf>
    <xf numFmtId="0" fontId="4" fillId="8" borderId="4" xfId="0" applyFont="1" applyFill="1" applyBorder="1" applyAlignment="1" applyProtection="1">
      <alignment horizontal="center" vertical="center"/>
      <protection locked="0" hidden="1"/>
    </xf>
    <xf numFmtId="0" fontId="4" fillId="8" borderId="1" xfId="0" applyFont="1" applyFill="1" applyBorder="1" applyAlignment="1" applyProtection="1">
      <alignment vertical="center" shrinkToFit="1"/>
      <protection locked="0" hidden="1"/>
    </xf>
    <xf numFmtId="0" fontId="4" fillId="8" borderId="1" xfId="0" applyFont="1" applyFill="1" applyBorder="1" applyAlignment="1" applyProtection="1">
      <alignment horizontal="right" vertical="center" shrinkToFit="1"/>
      <protection locked="0"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right" vertical="center" shrinkToFit="1"/>
      <protection hidden="1"/>
    </xf>
    <xf numFmtId="0" fontId="4" fillId="8" borderId="6" xfId="0" applyFont="1" applyFill="1" applyBorder="1" applyAlignment="1" applyProtection="1">
      <alignment horizontal="center" vertical="center" wrapText="1" shrinkToFit="1"/>
      <protection locked="0" hidden="1"/>
    </xf>
    <xf numFmtId="0" fontId="3" fillId="0" borderId="7" xfId="0" applyFont="1" applyBorder="1" applyAlignment="1" applyProtection="1">
      <alignment horizontal="center" vertical="center"/>
      <protection locked="0" hidden="1"/>
    </xf>
    <xf numFmtId="0" fontId="3" fillId="0" borderId="8" xfId="0" applyFont="1" applyBorder="1" applyAlignment="1" applyProtection="1">
      <alignment horizontal="center" vertical="center"/>
      <protection locked="0" hidden="1"/>
    </xf>
    <xf numFmtId="0" fontId="4" fillId="8" borderId="1" xfId="0" applyFont="1" applyFill="1" applyBorder="1" applyAlignment="1" applyProtection="1">
      <alignment horizontal="center" vertical="center"/>
      <protection locked="0" hidden="1"/>
    </xf>
    <xf numFmtId="38" fontId="3" fillId="0" borderId="1" xfId="1" applyFont="1" applyBorder="1" applyAlignment="1" applyProtection="1">
      <alignment horizontal="center" vertical="center" shrinkToFit="1"/>
      <protection hidden="1"/>
    </xf>
    <xf numFmtId="0" fontId="7" fillId="0" borderId="0" xfId="0" applyFont="1" applyAlignment="1" applyProtection="1">
      <alignment horizontal="left" vertical="center" wrapText="1"/>
      <protection hidden="1"/>
    </xf>
    <xf numFmtId="0" fontId="3" fillId="0" borderId="6" xfId="0" applyFont="1" applyBorder="1" applyAlignment="1" applyProtection="1">
      <alignment horizontal="left" vertical="center"/>
      <protection hidden="1"/>
    </xf>
    <xf numFmtId="0" fontId="3" fillId="0" borderId="8" xfId="0" applyFont="1" applyBorder="1" applyAlignment="1" applyProtection="1">
      <alignment horizontal="left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3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4" fillId="8" borderId="1" xfId="0" applyFont="1" applyFill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hidden="1"/>
    </xf>
    <xf numFmtId="0" fontId="10" fillId="4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</cellXfs>
  <cellStyles count="3">
    <cellStyle name="桁区切り" xfId="1" builtinId="6"/>
    <cellStyle name="標準" xfId="0" builtinId="0"/>
    <cellStyle name="標準 2" xfId="2" xr:uid="{DCDB1918-B477-4FBD-BD54-96966C77386D}"/>
  </cellStyles>
  <dxfs count="41">
    <dxf>
      <font>
        <color rgb="FFFF0000"/>
      </font>
    </dxf>
    <dxf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2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2"/>
        <charset val="12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family val="3"/>
        <charset val="128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numFmt numFmtId="6" formatCode="#,##0;[Red]\-#,##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 style="thin">
          <color theme="0" tint="-0.499984740745262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numFmt numFmtId="6" formatCode="#,##0;[Red]\-#,##0"/>
      <alignment horizontal="general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 style="thin">
          <color theme="0" tint="-0.499984740745262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numFmt numFmtId="6" formatCode="#,##0;[Red]\-#,##0"/>
      <alignment horizontal="general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numFmt numFmtId="6" formatCode="#,##0;[Red]\-#,##0"/>
      <alignment horizontal="general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numFmt numFmtId="6" formatCode="#,##0;[Red]\-#,##0"/>
      <alignment horizontal="center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 style="thin">
          <color theme="0" tint="-0.499984740745262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numFmt numFmtId="6" formatCode="#,##0;[Red]\-#,##0"/>
      <alignment horizontal="general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numFmt numFmtId="6" formatCode="#,##0;[Red]\-#,##0"/>
      <alignment horizontal="general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numFmt numFmtId="6" formatCode="#,##0;[Red]\-#,##0"/>
      <alignment horizontal="general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numFmt numFmtId="6" formatCode="#,##0;[Red]\-#,##0"/>
      <alignment horizontal="general" vertical="center" textRotation="0" wrapText="0" indent="0" justifyLastLine="0" shrinkToFit="1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fill>
        <patternFill patternType="solid">
          <fgColor indexed="64"/>
          <bgColor theme="8" tint="0.79998168889431442"/>
        </patternFill>
      </fill>
      <alignment horizontal="right" vertical="center" textRotation="0" wrapText="0" indent="0" justifyLastLine="0" shrinkToFit="1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fill>
        <patternFill patternType="solid">
          <fgColor indexed="64"/>
          <bgColor theme="8" tint="0.79998168889431442"/>
        </patternFill>
      </fill>
      <alignment horizontal="right" vertical="center" textRotation="0" wrapText="0" indent="0" justifyLastLine="0" shrinkToFit="1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1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  <protection locked="0" hidden="1"/>
    </dxf>
    <dxf>
      <border outline="0">
        <left style="thin">
          <color theme="0" tint="-0.499984740745262"/>
        </left>
        <right style="thin">
          <color theme="0" tint="-0.34998626667073579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1"/>
    </dxf>
  </dxfs>
  <tableStyles count="0" defaultTableStyle="TableStyleMedium2" defaultPivotStyle="PivotStyleLight16"/>
  <colors>
    <mruColors>
      <color rgb="FFFF99FF"/>
      <color rgb="FFC563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D619B30-5B9D-4D99-8BF5-DD0B2562EA84}" name="テーブル1" displayName="テーブル1" ref="B21:AB24" totalsRowShown="0" headerRowDxfId="40" dataDxfId="39" tableBorderDxfId="38" dataCellStyle="桁区切り">
  <autoFilter ref="B21:AB24" xr:uid="{0D619B30-5B9D-4D99-8BF5-DD0B2562EA8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</autoFilter>
  <tableColumns count="27">
    <tableColumn id="1" xr3:uid="{40E35258-9282-4F8B-B9E5-88B0F9D26A60}" name="列1" dataDxfId="37"/>
    <tableColumn id="2" xr3:uid="{227C8417-E63E-42E4-BAD6-3A0D81C181A9}" name="列2" dataDxfId="36"/>
    <tableColumn id="4" xr3:uid="{FC9ECE9E-0CF0-4EFE-9D55-A401F05FB1DB}" name="列3" dataDxfId="35"/>
    <tableColumn id="6" xr3:uid="{F0A88B20-6BE2-49F2-9056-C492A776B226}" name="列4" dataDxfId="34"/>
    <tableColumn id="7" xr3:uid="{89BAEEAE-ABC2-415B-9929-D9A734F9AE78}" name="列6" dataDxfId="33"/>
    <tableColumn id="13" xr3:uid="{B493AA81-D524-4AFF-8D86-AB3AE650C9D5}" name="列64" dataDxfId="32"/>
    <tableColumn id="9" xr3:uid="{04CDCBB6-964D-4CBA-BABE-9304FF7D4AB7}" name="列65" dataDxfId="31"/>
    <tableColumn id="8" xr3:uid="{43A7B732-0D87-4BAB-9A95-EDBEF5629938}" name="列7" dataDxfId="30"/>
    <tableColumn id="17" xr3:uid="{499D3AE1-C382-4DB3-A264-8900523A7685}" name="列62" dataDxfId="29"/>
    <tableColumn id="3" xr3:uid="{572F1479-80DB-4D22-9590-D957B706F48D}" name="列63" dataDxfId="28"/>
    <tableColumn id="5" xr3:uid="{C28D7E5F-7F72-4AC7-BD6C-BD030319F871}" name="列632" dataDxfId="27" dataCellStyle="桁区切り">
      <calculatedColumnFormula>IF(OR($C$20="",テーブル1[[#This Row],[列2]]=""),"",$C$19&amp;"_"&amp;$C$20&amp;"_"&amp;テーブル1[[#This Row],[列2]])</calculatedColumnFormula>
    </tableColumn>
    <tableColumn id="10" xr3:uid="{DE823528-E931-404E-A25A-7DC6889BC2A0}" name="列633" dataDxfId="26" dataCellStyle="桁区切り">
      <calculatedColumnFormula>IFERROR(IF(L22="","",VLOOKUP(L22,冷媒管断面積,2,FALSE)),"")</calculatedColumnFormula>
    </tableColumn>
    <tableColumn id="11" xr3:uid="{952E5B74-AFAE-4D4D-912A-0A1E91F5E534}" name="列634" dataDxfId="25" dataCellStyle="桁区切り">
      <calculatedColumnFormula>IF(OR(テーブル1[[#This Row],[列2]]="",テーブル1[[#This Row],[列2]]&lt;=31.75),"",1)</calculatedColumnFormula>
    </tableColumn>
    <tableColumn id="12" xr3:uid="{04CCBE05-7647-4457-B519-60FF22DF684E}" name="列635" dataDxfId="24" dataCellStyle="桁区切り">
      <calculatedColumnFormula>IF(OR($D$20="",テーブル1[[#This Row],[列3]]=""),"",$D$19&amp;"_"&amp;$D$20&amp;"_"&amp;テーブル1[[#This Row],[列3]])</calculatedColumnFormula>
    </tableColumn>
    <tableColumn id="14" xr3:uid="{A7DED132-8BC4-40CF-B97C-0CE827BBBE6B}" name="列636" dataDxfId="23" dataCellStyle="桁区切り">
      <calculatedColumnFormula>IFERROR(IF(O22="","",VLOOKUP(O22,冷媒管断面積,2,FALSE)),"")</calculatedColumnFormula>
    </tableColumn>
    <tableColumn id="15" xr3:uid="{9B6CC38C-6235-4820-90B1-B101B388E0A3}" name="列637" dataDxfId="22" dataCellStyle="桁区切り">
      <calculatedColumnFormula>IF(OR(テーブル1[[#This Row],[列3]]="",テーブル1[[#This Row],[列3]]&lt;=31.75),"",1)</calculatedColumnFormula>
    </tableColumn>
    <tableColumn id="16" xr3:uid="{E0FC6A4F-0842-4D20-ACD8-B85428B6221C}" name="列638" dataDxfId="21" dataCellStyle="桁区切り">
      <calculatedColumnFormula>IF(OR($E$20="",テーブル1[[#This Row],[列4]]=""),"",$E$19&amp;"_"&amp;$E$20&amp;"_"&amp;テーブル1[[#This Row],[列4]])</calculatedColumnFormula>
    </tableColumn>
    <tableColumn id="18" xr3:uid="{2E61DF3E-89DC-4294-BC1B-CBECE36089E4}" name="列639" dataDxfId="20" dataCellStyle="桁区切り">
      <calculatedColumnFormula>IFERROR(IF(R22="","",VLOOKUP(R22,冷媒管断面積,2,FALSE)),"")</calculatedColumnFormula>
    </tableColumn>
    <tableColumn id="19" xr3:uid="{93F6D322-020A-4943-B734-980F80ABB409}" name="列640" dataDxfId="19" dataCellStyle="桁区切り">
      <calculatedColumnFormula>IF(OR(テーブル1[[#This Row],[列4]]="",テーブル1[[#This Row],[列4]]&lt;=31.75),"",1)</calculatedColumnFormula>
    </tableColumn>
    <tableColumn id="20" xr3:uid="{CD11EE5C-0FE1-4616-AABE-968BD166DDBC}" name="列641" dataDxfId="18" dataCellStyle="桁区切り">
      <calculatedColumnFormula>IF(OR(テーブル1[[#This Row],[列6]]="",テーブル1[[#This Row],[列64]]="",テーブル1[[#This Row],[列65]]=""),"",テーブル1[[#This Row],[列6]]&amp;"_"&amp;テーブル1[[#This Row],[列64]])</calculatedColumnFormula>
    </tableColumn>
    <tableColumn id="25" xr3:uid="{E266053C-D420-4C7C-8854-240D2263903F}" name="列6412" dataDxfId="17" dataCellStyle="桁区切り">
      <calculatedColumnFormula>IFERROR(IF($W$18&lt;VLOOKUP(U22,ケーブル断面積,2,FALSE),1,""),"")</calculatedColumnFormula>
    </tableColumn>
    <tableColumn id="21" xr3:uid="{51479B69-F773-49F5-A99E-6FD89465078D}" name="列642" dataDxfId="16" dataCellStyle="桁区切り">
      <calculatedColumnFormula>IFERROR(IF(U22="","",VLOOKUP(U22,ケーブル断面積,2,FALSE)*テーブル1[[#This Row],[列65]]),"")</calculatedColumnFormula>
    </tableColumn>
    <tableColumn id="22" xr3:uid="{37197696-B06A-4CF3-9FB8-6A3F948E4ED7}" name="列643" dataDxfId="15" dataCellStyle="桁区切り">
      <calculatedColumnFormula>IF(OR(テーブル1[[#This Row],[列7]]="",テーブル1[[#This Row],[列62]]="",テーブル1[[#This Row],[列63]]=""),"",テーブル1[[#This Row],[列7]]&amp;"_"&amp;テーブル1[[#This Row],[列62]])</calculatedColumnFormula>
    </tableColumn>
    <tableColumn id="23" xr3:uid="{2FD5EC29-5235-4C05-831D-F761D6F706CE}" name="列644" dataDxfId="14" dataCellStyle="桁区切り">
      <calculatedColumnFormula>IFERROR(IF(X22="","",VLOOKUP(X22,配管断面積,2,FALSE)*テーブル1[[#This Row],[列63]]),"")</calculatedColumnFormula>
    </tableColumn>
    <tableColumn id="26" xr3:uid="{5E809E62-08AE-4F0A-BF53-9469E6A1C274}" name="列6442" dataDxfId="13" dataCellStyle="桁区切り">
      <calculatedColumnFormula>IFERROR(IF(テーブル1[[#This Row],[列643]]="","",VLOOKUP(テーブル1[[#This Row],[列643]],配管断面積,3,FALSE))*テーブル1[[#This Row],[列63]],"")</calculatedColumnFormula>
    </tableColumn>
    <tableColumn id="24" xr3:uid="{613616EE-102C-4008-AE63-DBFD461E7A73}" name="列645" dataDxfId="12" dataCellStyle="桁区切り">
      <calculatedColumnFormula>IF(AND(M22="",P22="",S22="",W22="",Y22=""),"",SUM(M22,P22,S22,W22,Y22))</calculatedColumnFormula>
    </tableColumn>
    <tableColumn id="27" xr3:uid="{26DBE7EC-B83E-430B-BDC5-FC4C4A63EA24}" name="列646" dataDxfId="11" dataCellStyle="桁区切り">
      <calculatedColumnFormula>IFERROR(IF(U22="","",VLOOKUP(U22,ケーブル断面積,3,FALSE)*テーブル1[[#This Row],[列65]]),"")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528D2D9-ADC5-47EC-B522-C424230C6D04}" name="貫通構造" displayName="貫通構造" ref="A2:J9" totalsRowShown="0" headerRowDxfId="10">
  <autoFilter ref="A2:J9" xr:uid="{0528D2D9-ADC5-47EC-B522-C424230C6D04}"/>
  <tableColumns count="10">
    <tableColumn id="1" xr3:uid="{A20498DD-A3F8-4FF0-83FA-3BE526161336}" name="貫通構造"/>
    <tableColumn id="2" xr3:uid="{D071D6E1-8533-4AE4-8A3B-ED9440E278D8}" name="貫通構造2"/>
    <tableColumn id="3" xr3:uid="{14183E21-B2C1-4CCF-A4E2-7D1657804AF6}" name="必要部材"/>
    <tableColumn id="4" xr3:uid="{C6F8C769-B3E5-4148-9525-2ACD62F512EA}" name="構造体厚さ"/>
    <tableColumn id="5" xr3:uid="{6D1ADBBA-5AD1-4B9E-B92A-72025DC1C2CE}" name="Φ(㎜)"/>
    <tableColumn id="7" xr3:uid="{47926932-CFA7-4BDB-A20B-C544B88B5878}" name="断面積"/>
    <tableColumn id="8" xr3:uid="{1A99582F-0555-433E-8528-5001842E664B}" name="占積率"/>
    <tableColumn id="9" xr3:uid="{8C42D0B7-C19A-4E21-BB17-938BFF7CAB75}" name="ケーブル1本" dataDxfId="9" dataCellStyle="桁区切り"/>
    <tableColumn id="10" xr3:uid="{96219EA4-F358-4000-B4A0-A2DCEB09F128}" name="ケーブル総合計" dataDxfId="8" dataCellStyle="桁区切り"/>
    <tableColumn id="11" xr3:uid="{71786993-6583-4B3E-8D84-534ECB9F66F9}" name="認定番号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9B3DD0D-C857-4CC0-919A-B0ACB7C8CD27}" name="スポンジ選定" displayName="スポンジ選定" ref="E15:J20" totalsRowShown="0">
  <autoFilter ref="E15:J20" xr:uid="{89B3DD0D-C857-4CC0-919A-B0ACB7C8CD27}"/>
  <tableColumns count="6">
    <tableColumn id="1" xr3:uid="{E55BD338-02BB-4AB3-8B2D-994C0A6FD816}" name="開口面積1"/>
    <tableColumn id="2" xr3:uid="{D12F3DF0-C6E6-41AD-89F3-B10743F87B4B}" name="開口面積2" dataDxfId="7"/>
    <tableColumn id="3" xr3:uid="{DEE129AF-B86E-491F-9FD2-4B2B708289E9}" name="品番1"/>
    <tableColumn id="5" xr3:uid="{74D5ADBA-37FA-4988-B56F-1E2AC842071B}" name="FMW数量"/>
    <tableColumn id="4" xr3:uid="{59F2E549-C4DB-40BA-924C-0644AB31B953}" name="キット数量"/>
    <tableColumn id="6" xr3:uid="{71B5E5D3-AED5-42E7-B9F7-1E72E219CB49}" name="仕切板枚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0DE01-56B1-46D4-A2B3-EF38AA957B60}">
  <sheetPr codeName="Sheet1"/>
  <dimension ref="A1:AC25"/>
  <sheetViews>
    <sheetView showGridLines="0" tabSelected="1" zoomScaleNormal="100" workbookViewId="0">
      <pane ySplit="1" topLeftCell="A2" activePane="bottomLeft" state="frozen"/>
      <selection pane="bottomLeft" activeCell="C4" sqref="C4:D4"/>
    </sheetView>
  </sheetViews>
  <sheetFormatPr defaultColWidth="9" defaultRowHeight="15" customHeight="1"/>
  <cols>
    <col min="1" max="1" width="1.625" style="2" customWidth="1"/>
    <col min="2" max="2" width="9.625" style="2" customWidth="1"/>
    <col min="3" max="5" width="7.625" style="2" customWidth="1"/>
    <col min="6" max="6" width="9.625" style="2" customWidth="1"/>
    <col min="7" max="7" width="8.625" style="2" customWidth="1"/>
    <col min="8" max="8" width="4.125" style="2" customWidth="1"/>
    <col min="9" max="9" width="14.625" style="2" customWidth="1"/>
    <col min="10" max="10" width="11.625" style="2" customWidth="1"/>
    <col min="11" max="11" width="4.125" style="2" customWidth="1"/>
    <col min="12" max="12" width="15.625" style="31" hidden="1" customWidth="1"/>
    <col min="13" max="13" width="7.625" style="31" hidden="1" customWidth="1"/>
    <col min="14" max="14" width="4.125" style="31" hidden="1" customWidth="1"/>
    <col min="15" max="15" width="15.625" style="31" hidden="1" customWidth="1"/>
    <col min="16" max="16" width="7.625" style="31" hidden="1" customWidth="1"/>
    <col min="17" max="17" width="4.125" style="31" hidden="1" customWidth="1"/>
    <col min="18" max="18" width="15.625" style="31" hidden="1" customWidth="1"/>
    <col min="19" max="19" width="7.625" style="35" hidden="1" customWidth="1"/>
    <col min="20" max="20" width="4.125" style="35" hidden="1" customWidth="1"/>
    <col min="21" max="21" width="15.625" style="31" hidden="1" customWidth="1"/>
    <col min="22" max="22" width="7.625" style="31" hidden="1" customWidth="1"/>
    <col min="23" max="23" width="7.625" style="35" hidden="1" customWidth="1"/>
    <col min="24" max="24" width="15.625" style="31" hidden="1" customWidth="1"/>
    <col min="25" max="25" width="7.625" style="35" hidden="1" customWidth="1"/>
    <col min="26" max="26" width="4.125" style="35" hidden="1" customWidth="1"/>
    <col min="27" max="27" width="9.625" style="35" hidden="1" customWidth="1"/>
    <col min="28" max="28" width="9" style="31" hidden="1" customWidth="1"/>
    <col min="29" max="29" width="9" style="31"/>
    <col min="30" max="16384" width="9" style="2"/>
  </cols>
  <sheetData>
    <row r="1" spans="1:27" ht="32.25" customHeight="1">
      <c r="A1" s="97" t="s">
        <v>0</v>
      </c>
      <c r="B1" s="97"/>
      <c r="C1" s="97"/>
      <c r="D1" s="97"/>
      <c r="E1" s="97"/>
      <c r="F1" s="97"/>
      <c r="G1" s="97"/>
      <c r="J1" s="26"/>
      <c r="K1" s="26"/>
    </row>
    <row r="2" spans="1:27" ht="25.5" customHeight="1">
      <c r="B2" s="9" t="s">
        <v>449</v>
      </c>
    </row>
    <row r="3" spans="1:27" ht="14.25" customHeight="1">
      <c r="N3" s="2" t="str">
        <f>IF(M3="","","㎜")</f>
        <v/>
      </c>
    </row>
    <row r="4" spans="1:27" ht="14.25" customHeight="1">
      <c r="B4" s="12" t="s">
        <v>1</v>
      </c>
      <c r="C4" s="109"/>
      <c r="D4" s="109"/>
      <c r="F4" s="12" t="s">
        <v>329</v>
      </c>
      <c r="G4" s="110" t="str">
        <f>IFERROR(IF(C4="","",VLOOKUP(C4,貫通構造[],10,FALSE)),"")</f>
        <v/>
      </c>
      <c r="H4" s="110"/>
      <c r="N4" s="2"/>
    </row>
    <row r="5" spans="1:27" ht="14.25" customHeight="1">
      <c r="B5" s="59"/>
      <c r="C5" s="78"/>
      <c r="D5" s="78"/>
      <c r="N5" s="2"/>
    </row>
    <row r="6" spans="1:27" ht="14.25" customHeight="1">
      <c r="B6" s="12" t="s">
        <v>417</v>
      </c>
      <c r="C6" s="56" t="str">
        <f>IF(C4="","",VLOOKUP(C4,貫通構造[],5,FALSE))</f>
        <v/>
      </c>
      <c r="D6" s="2" t="str">
        <f>IF(C6="","","㎜ 以下")</f>
        <v/>
      </c>
      <c r="F6" s="55" t="s">
        <v>417</v>
      </c>
      <c r="G6" s="86"/>
      <c r="H6" s="2" t="str">
        <f>IF(G6="","","㎜")</f>
        <v/>
      </c>
      <c r="I6" s="10" t="s">
        <v>340</v>
      </c>
      <c r="J6" s="58"/>
      <c r="R6" s="2"/>
    </row>
    <row r="7" spans="1:27" ht="14.25" customHeight="1">
      <c r="B7" s="12" t="s">
        <v>421</v>
      </c>
      <c r="C7" s="5" t="str">
        <f>IF(C4="","",VLOOKUP(C4,貫通構造[],4,FALSE))</f>
        <v/>
      </c>
      <c r="D7" s="2" t="str">
        <f>IF(C7="","","㎜ 以上")</f>
        <v/>
      </c>
      <c r="F7" s="55" t="s">
        <v>6</v>
      </c>
      <c r="G7" s="86"/>
      <c r="H7" s="2" t="str">
        <f>IF(G7="","","㎜")</f>
        <v/>
      </c>
      <c r="I7" s="13" t="s">
        <v>4</v>
      </c>
      <c r="J7" s="8" t="s">
        <v>367</v>
      </c>
      <c r="K7" s="8" t="s">
        <v>5</v>
      </c>
    </row>
    <row r="8" spans="1:27" ht="14.25" customHeight="1">
      <c r="B8" s="55" t="s">
        <v>2</v>
      </c>
      <c r="C8" s="4" t="str">
        <f>IF(C4="","",VLOOKUP(C4,貫通構造[],7,FALSE))</f>
        <v/>
      </c>
      <c r="D8" s="2" t="str">
        <f>IF(C8="","","%")</f>
        <v/>
      </c>
      <c r="F8" s="55" t="s">
        <v>8</v>
      </c>
      <c r="G8" s="6" t="str">
        <f>IFERROR(IF(G10="","",G10/G9)*100,"")</f>
        <v/>
      </c>
      <c r="H8" s="2" t="str">
        <f>IF(G8="","","%")</f>
        <v/>
      </c>
      <c r="I8" s="55" t="str">
        <f>IF(C4="","",IF(K8="   -","キット品非対応","キット品"))</f>
        <v/>
      </c>
      <c r="J8" s="33" t="str">
        <f>IFERROR(IF(OR(G6="",G7=""),"",IF(C15="x","認定外",VLOOKUP(G6,スポンジ選定[],3,TRUE))),"")&amp;""</f>
        <v/>
      </c>
      <c r="K8" s="5" t="str">
        <f>IFERROR(VLOOKUP(J8,z,3,FALSE),"")</f>
        <v/>
      </c>
      <c r="N8" s="2"/>
    </row>
    <row r="9" spans="1:27" ht="14.25" customHeight="1">
      <c r="B9" s="55" t="s">
        <v>3</v>
      </c>
      <c r="C9" s="56" t="str">
        <f>IF(C4="","",VLOOKUP(C4,貫通構造[],6,FALSE)*1000000)</f>
        <v/>
      </c>
      <c r="D9" s="2" t="str">
        <f>IF(C9="","","㎟")</f>
        <v/>
      </c>
      <c r="F9" s="55" t="s">
        <v>7</v>
      </c>
      <c r="G9" s="56" t="str">
        <f>IFERROR(IF(G6="","",ROUND(PI()*(G6/2)^2,0)),"")</f>
        <v/>
      </c>
      <c r="H9" s="2" t="str">
        <f>IF(G9="","","㎟")</f>
        <v/>
      </c>
      <c r="I9" s="40" t="str">
        <f>IF(LEFT(C4,1)="床","床 支持金具","")</f>
        <v/>
      </c>
      <c r="J9" s="31" t="str">
        <f>IFERROR(IF(AND(LEFT(C4,1)="床",G6&gt;179),"TK-FMW",""),"")</f>
        <v/>
      </c>
      <c r="K9" s="2" t="str">
        <f>IFERROR(IF(J9="","",VLOOKUP(J8,z,2,FALSE)),"")</f>
        <v/>
      </c>
      <c r="U9" s="2"/>
    </row>
    <row r="10" spans="1:27" ht="14.25" customHeight="1">
      <c r="F10" s="55" t="s">
        <v>405</v>
      </c>
      <c r="G10" s="56" t="str">
        <f>IF(AA17="","",AA17)</f>
        <v/>
      </c>
      <c r="H10" s="2" t="str">
        <f>IF(G10="","","㎟")</f>
        <v/>
      </c>
      <c r="I10" s="40" t="str">
        <f>IF(LEFT(C4,1)="床","仕切板","")</f>
        <v/>
      </c>
      <c r="J10" s="2" t="str">
        <f>IFERROR(IF(AND(LEFT(C4,1)="床",G6&gt;179),"TK-SK",""),"")</f>
        <v/>
      </c>
      <c r="K10" s="2" t="str">
        <f>IFERROR(IF(J10="","",VLOOKUP(J8,z,4,FALSE)),"")</f>
        <v/>
      </c>
    </row>
    <row r="11" spans="1:27" ht="14.25" customHeight="1">
      <c r="B11" s="10" t="str">
        <f>IF(U18="","","■ケーブル認定導体面積")</f>
        <v>■ケーブル認定導体面積</v>
      </c>
      <c r="I11" s="40" t="str">
        <f>IF(LEFT(C4,1)="床","補助シート","")</f>
        <v/>
      </c>
      <c r="J11" s="31" t="str">
        <f>IF(AND(LEFT(C4,1)="床",T17&lt;&gt;"",G6&gt;179),"TK-FHS","")</f>
        <v/>
      </c>
      <c r="K11" s="2" t="str">
        <f>IFERROR(IF(J11="","",IF(J11="","   -",IF(LEFT(C4,1)="床",T17,""))),"")</f>
        <v/>
      </c>
      <c r="S11" s="2"/>
      <c r="T11" s="2"/>
    </row>
    <row r="12" spans="1:27" ht="14.25" customHeight="1">
      <c r="B12" s="59" t="str">
        <f>IF(B11="","","1本あたり")</f>
        <v>1本あたり</v>
      </c>
      <c r="C12" s="28" t="str">
        <f>IF(B11="","",V18)</f>
        <v/>
      </c>
      <c r="D12" s="2" t="str">
        <f>IF(C12="","","㎟")</f>
        <v/>
      </c>
      <c r="I12" s="40" t="str">
        <f>IFERROR(IF(Z17=0,"","不燃シート"),"")</f>
        <v/>
      </c>
      <c r="J12" s="2" t="str">
        <f>IF(OR(I12="",J8="パテエース推奨"),"","MTKB-BSA4")</f>
        <v/>
      </c>
      <c r="K12" s="2" t="str">
        <f>IFERROR(IF(OR(Z17=0,J12=""),"",Z18),"")</f>
        <v/>
      </c>
      <c r="S12" s="2"/>
      <c r="T12" s="2"/>
    </row>
    <row r="13" spans="1:27" ht="14.25" customHeight="1">
      <c r="B13" s="59" t="str">
        <f>IF(B11="","","総合計")</f>
        <v>総合計</v>
      </c>
      <c r="C13" s="28" t="str">
        <f>IF(D21="","",W18)</f>
        <v/>
      </c>
      <c r="D13" s="2" t="str">
        <f>IF(C13="","","㎟")</f>
        <v/>
      </c>
      <c r="F13" s="59" t="str">
        <f>IF(U18&gt;0,"ケーブル導体面積","")</f>
        <v/>
      </c>
      <c r="G13" s="28" t="str">
        <f>IF(U18=0,"",U18)</f>
        <v/>
      </c>
      <c r="H13" s="2" t="str">
        <f>IF(G13="","","㎟")</f>
        <v/>
      </c>
      <c r="I13" s="40" t="str">
        <f>IF(LEFT(C4,3)="中空壁","開口補強板","")</f>
        <v/>
      </c>
      <c r="J13" s="2" t="str" cm="1">
        <f t="array" ref="J13">IFERROR(IF(LEFT(C4,3)="中空壁",INDEX(認定!$M$3:$P$553,_xlfn.XMATCH($G$6,認定!$L$3:$L$553,0),_xlfn.XMATCH($G$7,認定!$M$2:$P$2,1)),""),"")</f>
        <v/>
      </c>
      <c r="K13" s="2" t="str">
        <f>IFERROR(IF(OR(J13="",J13="該当なし"),"",1),"")</f>
        <v/>
      </c>
      <c r="S13" s="2"/>
      <c r="T13" s="2"/>
    </row>
    <row r="14" spans="1:27" ht="14.25" customHeight="1">
      <c r="B14" s="31"/>
      <c r="I14" s="3" t="str">
        <f>IF(IF(J13="該当なし","※厚み0.3㎜以上の鋼板を加工してご使用ください。")=FALSE,"",IF(J13="該当なし","※厚み0.3㎜以上の鋼板を加工してご使用ください。"))</f>
        <v/>
      </c>
      <c r="S14" s="2"/>
      <c r="T14" s="2"/>
    </row>
    <row r="15" spans="1:27" ht="14.25" customHeight="1">
      <c r="B15" s="55" t="s">
        <v>9</v>
      </c>
      <c r="C15" s="7" t="str">
        <f>IF(OR(C4="",G6="",G7="",G6&lt;180,AA22=""),"",IF(OR(C6&lt;G6,C7&gt;G7,C9&lt;G9,C8&lt;G8,C13&lt;U18),"x","〇"))</f>
        <v/>
      </c>
      <c r="L15" s="3"/>
      <c r="M15" s="2"/>
      <c r="S15" s="2"/>
      <c r="T15" s="2"/>
    </row>
    <row r="16" spans="1:27" ht="14.25" customHeight="1">
      <c r="B16" s="3" t="str">
        <f>IF(OR(G4="",C15="",C15="〇"),"","開口面積、占積率、認定ケーブル導体面積をご確認ください。")</f>
        <v/>
      </c>
      <c r="M16" s="2"/>
      <c r="N16" s="2"/>
      <c r="O16" s="2"/>
      <c r="P16" s="2"/>
      <c r="Q16" s="2"/>
      <c r="S16" s="2"/>
      <c r="T16" s="12" t="s">
        <v>342</v>
      </c>
      <c r="U16" s="96" t="s">
        <v>363</v>
      </c>
      <c r="V16" s="96"/>
      <c r="W16" s="96"/>
      <c r="X16" s="2"/>
      <c r="Z16" s="38" t="s">
        <v>381</v>
      </c>
      <c r="AA16" s="38" t="s">
        <v>361</v>
      </c>
    </row>
    <row r="17" spans="2:28" ht="14.25" customHeight="1">
      <c r="C17" s="47"/>
      <c r="M17" s="2"/>
      <c r="O17" s="2"/>
      <c r="Q17" s="2"/>
      <c r="R17" s="2"/>
      <c r="T17" s="33" t="str">
        <f>IF(SUM(テーブル1[列634],テーブル1[列637],テーブル1[列640])&gt;0,SUM(テーブル1[列634],テーブル1[列637],テーブル1[列640]),"")</f>
        <v/>
      </c>
      <c r="U17" s="38" t="s">
        <v>361</v>
      </c>
      <c r="V17" s="12" t="s">
        <v>364</v>
      </c>
      <c r="W17" s="43" t="s">
        <v>365</v>
      </c>
      <c r="X17" s="2"/>
      <c r="Y17" s="2" t="str">
        <f>IF(OR(C4="壁",C4="壁_床置工法",C4="中空壁",C4="中空壁_床置工法"),"X","")</f>
        <v/>
      </c>
      <c r="Z17" s="36">
        <f>IF(SUM(テーブル1[列6442])=0,0,(SUM(テーブル1[列6442])))</f>
        <v>0</v>
      </c>
      <c r="AA17" s="36" t="str">
        <f>IF(SUM(テーブル1[列645])=0,"",SUM(テーブル1[列645]))</f>
        <v/>
      </c>
    </row>
    <row r="18" spans="2:28" ht="14.25" customHeight="1">
      <c r="B18" s="13" t="s">
        <v>10</v>
      </c>
      <c r="C18" s="106" t="s">
        <v>281</v>
      </c>
      <c r="D18" s="107"/>
      <c r="E18" s="108"/>
      <c r="F18" s="100" t="s">
        <v>300</v>
      </c>
      <c r="G18" s="101"/>
      <c r="H18" s="102"/>
      <c r="I18" s="100" t="s">
        <v>331</v>
      </c>
      <c r="J18" s="101"/>
      <c r="K18" s="102"/>
      <c r="U18" s="36">
        <f>IF(SUM(テーブル1[列646])=0,0,SUM(テーブル1[列646]))</f>
        <v>0</v>
      </c>
      <c r="V18" s="36" t="str">
        <f>IF(C4="","",VLOOKUP(C4,貫通構造[],8,FALSE))</f>
        <v/>
      </c>
      <c r="W18" s="36" t="str">
        <f>IF(C4="","",VLOOKUP(C4,貫通構造[],9,FALSE))</f>
        <v/>
      </c>
      <c r="Y18" s="35" t="str">
        <f>IF(AND(Y17="X",Z17&gt;0),"x","")</f>
        <v/>
      </c>
      <c r="AA18" s="42"/>
    </row>
    <row r="19" spans="2:28" ht="14.25" customHeight="1">
      <c r="B19" s="98"/>
      <c r="C19" s="95"/>
      <c r="D19" s="52" t="str">
        <f>IF(C19="","",C19)</f>
        <v/>
      </c>
      <c r="E19" s="52" t="str">
        <f>IF(C19="","",C19)</f>
        <v/>
      </c>
      <c r="F19" s="103"/>
      <c r="G19" s="104"/>
      <c r="H19" s="105"/>
      <c r="I19" s="103"/>
      <c r="J19" s="104"/>
      <c r="K19" s="105"/>
      <c r="L19" s="33" t="str">
        <f>$C$19&amp;"_"&amp;$C$20</f>
        <v>_</v>
      </c>
      <c r="O19" s="33" t="str">
        <f>$D$19&amp;"_"&amp;$D$20</f>
        <v>_</v>
      </c>
      <c r="R19" s="33" t="str">
        <f>$E$19&amp;"_"&amp;$E$20</f>
        <v>_</v>
      </c>
      <c r="U19" s="44"/>
      <c r="V19" s="37" t="str">
        <f>IF(SUM(テーブル1[列6412])&gt;0,"x","〇")</f>
        <v>〇</v>
      </c>
      <c r="W19" s="32" t="str">
        <f>IF($W$18&lt;$U$18,"x","〇")</f>
        <v>〇</v>
      </c>
    </row>
    <row r="20" spans="2:28" ht="15" customHeight="1">
      <c r="B20" s="99"/>
      <c r="C20" s="92"/>
      <c r="D20" s="92"/>
      <c r="E20" s="92"/>
      <c r="F20" s="48" t="s">
        <v>333</v>
      </c>
      <c r="G20" s="48" t="s">
        <v>49</v>
      </c>
      <c r="H20" s="48" t="s">
        <v>14</v>
      </c>
      <c r="I20" s="48" t="s">
        <v>332</v>
      </c>
      <c r="J20" s="48" t="s">
        <v>49</v>
      </c>
      <c r="K20" s="48" t="s">
        <v>14</v>
      </c>
      <c r="L20" s="12" t="s">
        <v>343</v>
      </c>
      <c r="M20" s="12" t="s">
        <v>24</v>
      </c>
      <c r="N20" s="12" t="s">
        <v>342</v>
      </c>
      <c r="O20" s="12" t="s">
        <v>344</v>
      </c>
      <c r="P20" s="12" t="s">
        <v>24</v>
      </c>
      <c r="Q20" s="12" t="s">
        <v>342</v>
      </c>
      <c r="R20" s="12" t="s">
        <v>345</v>
      </c>
      <c r="S20" s="12" t="s">
        <v>24</v>
      </c>
      <c r="T20" s="12" t="s">
        <v>342</v>
      </c>
      <c r="U20" s="12" t="s">
        <v>300</v>
      </c>
      <c r="V20" s="12" t="s">
        <v>366</v>
      </c>
      <c r="W20" s="38" t="s">
        <v>24</v>
      </c>
      <c r="X20" s="12" t="s">
        <v>278</v>
      </c>
      <c r="Y20" s="38" t="s">
        <v>24</v>
      </c>
      <c r="Z20" s="38" t="s">
        <v>381</v>
      </c>
      <c r="AA20" s="83" t="s">
        <v>360</v>
      </c>
      <c r="AB20" s="85" t="s">
        <v>782</v>
      </c>
    </row>
    <row r="21" spans="2:28" ht="13.5" hidden="1" customHeight="1">
      <c r="B21" s="40" t="s">
        <v>15</v>
      </c>
      <c r="C21" s="93" t="s">
        <v>406</v>
      </c>
      <c r="D21" s="93" t="s">
        <v>16</v>
      </c>
      <c r="E21" s="94" t="s">
        <v>407</v>
      </c>
      <c r="F21" s="11" t="s">
        <v>17</v>
      </c>
      <c r="G21" s="11" t="s">
        <v>321</v>
      </c>
      <c r="H21" s="11" t="s">
        <v>322</v>
      </c>
      <c r="I21" s="11" t="s">
        <v>18</v>
      </c>
      <c r="J21" s="11" t="s">
        <v>19</v>
      </c>
      <c r="K21" s="11" t="s">
        <v>320</v>
      </c>
      <c r="L21" s="39" t="s">
        <v>346</v>
      </c>
      <c r="M21" s="40" t="s">
        <v>347</v>
      </c>
      <c r="N21" s="40" t="s">
        <v>348</v>
      </c>
      <c r="O21" s="40" t="s">
        <v>349</v>
      </c>
      <c r="P21" s="40" t="s">
        <v>350</v>
      </c>
      <c r="Q21" s="40" t="s">
        <v>351</v>
      </c>
      <c r="R21" s="40" t="s">
        <v>352</v>
      </c>
      <c r="S21" s="41" t="s">
        <v>353</v>
      </c>
      <c r="T21" s="41" t="s">
        <v>354</v>
      </c>
      <c r="U21" s="40" t="s">
        <v>355</v>
      </c>
      <c r="V21" s="40" t="s">
        <v>362</v>
      </c>
      <c r="W21" s="41" t="s">
        <v>356</v>
      </c>
      <c r="X21" s="40" t="s">
        <v>357</v>
      </c>
      <c r="Y21" s="41" t="s">
        <v>358</v>
      </c>
      <c r="Z21" s="41" t="s">
        <v>382</v>
      </c>
      <c r="AA21" s="41" t="s">
        <v>359</v>
      </c>
      <c r="AB21" s="8" t="s">
        <v>781</v>
      </c>
    </row>
    <row r="22" spans="2:28" ht="14.25" customHeight="1">
      <c r="B22" s="87"/>
      <c r="C22" s="88"/>
      <c r="D22" s="88"/>
      <c r="E22" s="88"/>
      <c r="F22" s="88"/>
      <c r="G22" s="89"/>
      <c r="H22" s="88"/>
      <c r="I22" s="88"/>
      <c r="J22" s="89"/>
      <c r="K22" s="88"/>
      <c r="L22" s="49" t="str">
        <f>IF(OR($C$20="",テーブル1[[#This Row],[列2]]=""),"",$C$19&amp;"_"&amp;$C$20&amp;"_"&amp;テーブル1[[#This Row],[列2]])</f>
        <v/>
      </c>
      <c r="M22" s="49" t="str">
        <f>IFERROR(IF(L22="","",VLOOKUP(L22,冷媒管断面積,2,FALSE)),"")</f>
        <v/>
      </c>
      <c r="N22" s="49" t="str">
        <f>IF(OR(テーブル1[[#This Row],[列2]]="",テーブル1[[#This Row],[列2]]&lt;=31.75),"",1)</f>
        <v/>
      </c>
      <c r="O22" s="49" t="str">
        <f>IF(OR($D$20="",テーブル1[[#This Row],[列3]]=""),"",$D$19&amp;"_"&amp;$D$20&amp;"_"&amp;テーブル1[[#This Row],[列3]])</f>
        <v/>
      </c>
      <c r="P22" s="49" t="str">
        <f t="shared" ref="P22:P24" si="0">IFERROR(IF(O22="","",VLOOKUP(O22,冷媒管断面積,2,FALSE)),"")</f>
        <v/>
      </c>
      <c r="Q22" s="49" t="str">
        <f>IF(OR(テーブル1[[#This Row],[列3]]="",テーブル1[[#This Row],[列3]]&lt;=31.75),"",1)</f>
        <v/>
      </c>
      <c r="R22" s="49" t="str">
        <f>IF(OR($E$20="",テーブル1[[#This Row],[列4]]=""),"",$E$19&amp;"_"&amp;$E$20&amp;"_"&amp;テーブル1[[#This Row],[列4]])</f>
        <v/>
      </c>
      <c r="S22" s="49" t="str">
        <f t="shared" ref="S22" si="1">IFERROR(IF(R22="","",VLOOKUP(R22,冷媒管断面積,2,FALSE)),"")</f>
        <v/>
      </c>
      <c r="T22" s="49" t="str">
        <f>IF(OR(テーブル1[[#This Row],[列4]]="",テーブル1[[#This Row],[列4]]&lt;=31.75),"",1)</f>
        <v/>
      </c>
      <c r="U22" s="49" t="str">
        <f>IF(OR(テーブル1[[#This Row],[列6]]="",テーブル1[[#This Row],[列64]]="",テーブル1[[#This Row],[列65]]=""),"",テーブル1[[#This Row],[列6]]&amp;"_"&amp;テーブル1[[#This Row],[列64]])</f>
        <v/>
      </c>
      <c r="V22" s="50" t="str">
        <f>IFERROR(IF($W$18&lt;VLOOKUP(U22,ケーブル断面積,2,FALSE),1,""),"")</f>
        <v/>
      </c>
      <c r="W22" s="49" t="str">
        <f>IFERROR(IF(U22="","",VLOOKUP(U22,ケーブル断面積,2,FALSE)*テーブル1[[#This Row],[列65]]),"")</f>
        <v/>
      </c>
      <c r="X22" s="49" t="str">
        <f>IF(OR(テーブル1[[#This Row],[列7]]="",テーブル1[[#This Row],[列62]]="",テーブル1[[#This Row],[列63]]=""),"",テーブル1[[#This Row],[列7]]&amp;"_"&amp;テーブル1[[#This Row],[列62]])</f>
        <v/>
      </c>
      <c r="Y22" s="49" t="str">
        <f>IFERROR(IF(X22="","",VLOOKUP(X22,配管断面積,2,FALSE)*テーブル1[[#This Row],[列63]]),"")</f>
        <v/>
      </c>
      <c r="Z22" s="49" t="str">
        <f>IFERROR(IF(テーブル1[[#This Row],[列643]]="","",VLOOKUP(テーブル1[[#This Row],[列643]],配管断面積,3,FALSE))*テーブル1[[#This Row],[列63]],"")</f>
        <v/>
      </c>
      <c r="AA22" s="84" t="str">
        <f>IF(AND(M22="",P22="",S22="",W22="",Y22=""),"",SUM(M22,P22,S22,W22,Y22))</f>
        <v/>
      </c>
      <c r="AB22" s="36" t="str">
        <f>IFERROR(IF(U22="","",VLOOKUP(U22,ケーブル断面積,3,FALSE)*テーブル1[[#This Row],[列65]]),"")</f>
        <v/>
      </c>
    </row>
    <row r="23" spans="2:28" ht="14.25" customHeight="1">
      <c r="B23" s="87"/>
      <c r="C23" s="88"/>
      <c r="D23" s="88"/>
      <c r="E23" s="88"/>
      <c r="F23" s="88"/>
      <c r="G23" s="89"/>
      <c r="H23" s="88"/>
      <c r="I23" s="88"/>
      <c r="J23" s="89"/>
      <c r="K23" s="88"/>
      <c r="L23" s="49" t="str">
        <f>IF(OR($C$20="",テーブル1[[#This Row],[列2]]=""),"",$C$19&amp;"_"&amp;$C$20&amp;"_"&amp;テーブル1[[#This Row],[列2]])</f>
        <v/>
      </c>
      <c r="M23" s="49" t="str">
        <f t="shared" ref="M23:M24" si="2">IFERROR(IF(L23="","",VLOOKUP(L23,冷媒管断面積,2,FALSE)),"")</f>
        <v/>
      </c>
      <c r="N23" s="49" t="str">
        <f>IF(OR(テーブル1[[#This Row],[列2]]="",テーブル1[[#This Row],[列2]]&lt;=31.75),"",1)</f>
        <v/>
      </c>
      <c r="O23" s="49" t="str">
        <f>IF(OR($D$20="",テーブル1[[#This Row],[列3]]=""),"",$D$19&amp;"_"&amp;$D$20&amp;"_"&amp;テーブル1[[#This Row],[列3]])</f>
        <v/>
      </c>
      <c r="P23" s="49" t="str">
        <f t="shared" si="0"/>
        <v/>
      </c>
      <c r="Q23" s="49" t="str">
        <f>IF(OR(テーブル1[[#This Row],[列3]]="",テーブル1[[#This Row],[列3]]&lt;=31.75),"",1)</f>
        <v/>
      </c>
      <c r="R23" s="49" t="str">
        <f>IF(OR($E$20="",テーブル1[[#This Row],[列4]]=""),"",$E$19&amp;"_"&amp;$E$20&amp;"_"&amp;テーブル1[[#This Row],[列4]])</f>
        <v/>
      </c>
      <c r="S23" s="49" t="str">
        <f t="shared" ref="S23:S24" si="3">IFERROR(IF(R23="","",VLOOKUP(R23,冷媒管断面積,2,FALSE)),"")</f>
        <v/>
      </c>
      <c r="T23" s="49" t="str">
        <f>IF(OR(テーブル1[[#This Row],[列4]]="",テーブル1[[#This Row],[列4]]&lt;=31.75),"",1)</f>
        <v/>
      </c>
      <c r="U23" s="49" t="str">
        <f>IF(OR(テーブル1[[#This Row],[列6]]="",テーブル1[[#This Row],[列64]]="",テーブル1[[#This Row],[列65]]=""),"",テーブル1[[#This Row],[列6]]&amp;"_"&amp;テーブル1[[#This Row],[列64]])</f>
        <v/>
      </c>
      <c r="V23" s="50" t="str">
        <f>IFERROR(IF($W$18&lt;VLOOKUP(U23,ケーブル断面積,2,FALSE),1,""),"")</f>
        <v/>
      </c>
      <c r="W23" s="49" t="str">
        <f>IFERROR(IF(U23="","",VLOOKUP(U23,ケーブル断面積,2,FALSE)*テーブル1[[#This Row],[列65]]),"")</f>
        <v/>
      </c>
      <c r="X23" s="49" t="str">
        <f>IF(OR(テーブル1[[#This Row],[列7]]="",テーブル1[[#This Row],[列62]]="",テーブル1[[#This Row],[列63]]=""),"",テーブル1[[#This Row],[列7]]&amp;"_"&amp;テーブル1[[#This Row],[列62]])</f>
        <v/>
      </c>
      <c r="Y23" s="49" t="str">
        <f>IFERROR(IF(X23="","",VLOOKUP(X23,配管断面積,2,FALSE)*テーブル1[[#This Row],[列63]]),"")</f>
        <v/>
      </c>
      <c r="Z23" s="49" t="str">
        <f>IFERROR(IF(テーブル1[[#This Row],[列643]]="","",VLOOKUP(テーブル1[[#This Row],[列643]],配管断面積,3,FALSE))*テーブル1[[#This Row],[列63]],"")</f>
        <v/>
      </c>
      <c r="AA23" s="84" t="str">
        <f t="shared" ref="AA23:AA24" si="4">IF(AND(M23="",P23="",S23="",W23="",Y23=""),"",SUM(M23,P23,S23,W23,Y23))</f>
        <v/>
      </c>
      <c r="AB23" s="36" t="str">
        <f>IFERROR(IF(U23="","",VLOOKUP(U23,ケーブル断面積,3,FALSE)*テーブル1[[#This Row],[列65]]),"")</f>
        <v/>
      </c>
    </row>
    <row r="24" spans="2:28" ht="14.25" customHeight="1">
      <c r="B24" s="87"/>
      <c r="C24" s="88"/>
      <c r="D24" s="88"/>
      <c r="E24" s="88"/>
      <c r="F24" s="88"/>
      <c r="G24" s="89"/>
      <c r="H24" s="88"/>
      <c r="I24" s="88"/>
      <c r="J24" s="89"/>
      <c r="K24" s="88"/>
      <c r="L24" s="49" t="str">
        <f>IF(OR($C$20="",テーブル1[[#This Row],[列2]]=""),"",$C$19&amp;"_"&amp;$C$20&amp;"_"&amp;テーブル1[[#This Row],[列2]])</f>
        <v/>
      </c>
      <c r="M24" s="49" t="str">
        <f t="shared" si="2"/>
        <v/>
      </c>
      <c r="N24" s="49" t="str">
        <f>IF(OR(テーブル1[[#This Row],[列2]]="",テーブル1[[#This Row],[列2]]&lt;=31.75),"",1)</f>
        <v/>
      </c>
      <c r="O24" s="49" t="str">
        <f>IF(OR($D$20="",テーブル1[[#This Row],[列3]]=""),"",$D$19&amp;"_"&amp;$D$20&amp;"_"&amp;テーブル1[[#This Row],[列3]])</f>
        <v/>
      </c>
      <c r="P24" s="49" t="str">
        <f t="shared" si="0"/>
        <v/>
      </c>
      <c r="Q24" s="49" t="str">
        <f>IF(OR(テーブル1[[#This Row],[列3]]="",テーブル1[[#This Row],[列3]]&lt;=31.75),"",1)</f>
        <v/>
      </c>
      <c r="R24" s="49" t="str">
        <f>IF(OR($E$20="",テーブル1[[#This Row],[列4]]=""),"",$E$19&amp;"_"&amp;$E$20&amp;"_"&amp;テーブル1[[#This Row],[列4]])</f>
        <v/>
      </c>
      <c r="S24" s="49" t="str">
        <f t="shared" si="3"/>
        <v/>
      </c>
      <c r="T24" s="49" t="str">
        <f>IF(OR(テーブル1[[#This Row],[列4]]="",テーブル1[[#This Row],[列4]]&lt;=31.75),"",1)</f>
        <v/>
      </c>
      <c r="U24" s="49" t="str">
        <f>IF(OR(テーブル1[[#This Row],[列6]]="",テーブル1[[#This Row],[列64]]="",テーブル1[[#This Row],[列65]]=""),"",テーブル1[[#This Row],[列6]]&amp;"_"&amp;テーブル1[[#This Row],[列64]])</f>
        <v/>
      </c>
      <c r="V24" s="50" t="str">
        <f>IFERROR(IF($W$18&lt;VLOOKUP(U24,ケーブル断面積,2,FALSE),1,""),"")</f>
        <v/>
      </c>
      <c r="W24" s="49" t="str">
        <f>IFERROR(IF(U24="","",VLOOKUP(U24,ケーブル断面積,2,FALSE)*テーブル1[[#This Row],[列65]]),"")</f>
        <v/>
      </c>
      <c r="X24" s="49" t="str">
        <f>IF(OR(テーブル1[[#This Row],[列7]]="",テーブル1[[#This Row],[列62]]="",テーブル1[[#This Row],[列63]]=""),"",テーブル1[[#This Row],[列7]]&amp;"_"&amp;テーブル1[[#This Row],[列62]])</f>
        <v/>
      </c>
      <c r="Y24" s="49" t="str">
        <f>IFERROR(IF(X24="","",VLOOKUP(X24,配管断面積,2,FALSE)*テーブル1[[#This Row],[列63]]),"")</f>
        <v/>
      </c>
      <c r="Z24" s="49" t="str">
        <f>IFERROR(IF(テーブル1[[#This Row],[列643]]="","",VLOOKUP(テーブル1[[#This Row],[列643]],配管断面積,3,FALSE))*テーブル1[[#This Row],[列63]],"")</f>
        <v/>
      </c>
      <c r="AA24" s="84" t="str">
        <f t="shared" si="4"/>
        <v/>
      </c>
      <c r="AB24" s="36" t="str">
        <f>IFERROR(IF(U24="","",VLOOKUP(U24,ケーブル断面積,3,FALSE)*テーブル1[[#This Row],[列65]]),"")</f>
        <v/>
      </c>
    </row>
    <row r="25" spans="2:28" ht="14.25" customHeight="1">
      <c r="B25" s="90"/>
      <c r="C25" s="31"/>
      <c r="D25" s="31"/>
      <c r="E25" s="31"/>
      <c r="F25" s="31"/>
      <c r="G25" s="91"/>
      <c r="H25" s="31"/>
      <c r="I25" s="31"/>
      <c r="J25" s="91"/>
      <c r="K25" s="31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46"/>
      <c r="W25" s="34"/>
      <c r="X25" s="34"/>
      <c r="Y25" s="34"/>
      <c r="Z25" s="34"/>
      <c r="AA25" s="34"/>
    </row>
  </sheetData>
  <sheetProtection algorithmName="SHA-512" hashValue="Q0/lE1ic9U6GjG78bpLgxNLjFD2oWZzsth0KFIXSAG9Da6dsgLOjqmlBk+95+Ieq6JOPZ0M1xos//erIO4QV4Q==" saltValue="nAFixHv8qN48cQBddBl+zw==" spinCount="100000" sheet="1" insertRows="0" deleteRows="0" autoFilter="0"/>
  <mergeCells count="8">
    <mergeCell ref="U16:W16"/>
    <mergeCell ref="A1:G1"/>
    <mergeCell ref="B19:B20"/>
    <mergeCell ref="F18:H19"/>
    <mergeCell ref="I18:K19"/>
    <mergeCell ref="C18:E18"/>
    <mergeCell ref="C4:D4"/>
    <mergeCell ref="G4:H4"/>
  </mergeCells>
  <phoneticPr fontId="2"/>
  <conditionalFormatting sqref="B12:C13">
    <cfRule type="expression" dxfId="6" priority="44">
      <formula>$B$11="■ケーブル認定導体面積"</formula>
    </cfRule>
  </conditionalFormatting>
  <conditionalFormatting sqref="F13:G13">
    <cfRule type="expression" dxfId="5" priority="15">
      <formula>F13="ケーブル導体面積"</formula>
    </cfRule>
  </conditionalFormatting>
  <conditionalFormatting sqref="G13">
    <cfRule type="expression" dxfId="4" priority="14">
      <formula>F13="ケーブル導体面積"</formula>
    </cfRule>
  </conditionalFormatting>
  <conditionalFormatting sqref="I9:K11">
    <cfRule type="expression" dxfId="3" priority="39">
      <formula>LEFT($C$4,1)="床"</formula>
    </cfRule>
  </conditionalFormatting>
  <conditionalFormatting sqref="I12:K12">
    <cfRule type="expression" dxfId="2" priority="11">
      <formula>$I$12="不燃シート"</formula>
    </cfRule>
  </conditionalFormatting>
  <conditionalFormatting sqref="I13:K13">
    <cfRule type="expression" dxfId="1" priority="10">
      <formula>$I$13="開口補強板"</formula>
    </cfRule>
  </conditionalFormatting>
  <conditionalFormatting sqref="C15">
    <cfRule type="expression" dxfId="0" priority="1">
      <formula>$B$16="開口面積、占積率、認定ケーブル導体面積をご確認ください。"</formula>
    </cfRule>
  </conditionalFormatting>
  <dataValidations count="6">
    <dataValidation imeMode="off" allowBlank="1" showInputMessage="1" showErrorMessage="1" sqref="C17:C18 B19:B24" xr:uid="{EB1D23A7-1EBB-452D-A8CC-B0678D1F49F8}"/>
    <dataValidation type="custom" allowBlank="1" showInputMessage="1" showErrorMessage="1" errorTitle="認定外サイズ" error="認定外サイズとなります" sqref="Y17" xr:uid="{A4769E06-7D73-4E24-88F4-E9E9351317E6}">
      <formula1>Y17="X"</formula1>
    </dataValidation>
    <dataValidation type="custom" imeMode="off" allowBlank="1" showInputMessage="1" showErrorMessage="1" errorTitle="認定外サイズです" error="認定外のサイズとなりますので、サイズをご確認ください。" sqref="K22:K24" xr:uid="{F356015F-8AA7-4F52-B8DD-CE7B0F40B351}">
      <formula1>$Y$18=""</formula1>
    </dataValidation>
    <dataValidation type="custom" imeMode="off" allowBlank="1" showInputMessage="1" showErrorMessage="1" errorTitle="認定外サイズです" error="認定外のサイズとなりますので、サイズをご確認ください。" sqref="H22:H24" xr:uid="{295DDAC7-645D-43F6-97A6-C2DA0A5FAFBF}">
      <formula1>$W$19="〇"</formula1>
    </dataValidation>
    <dataValidation type="list" allowBlank="1" showInputMessage="1" showErrorMessage="1" sqref="G22:G24 J22:J24" xr:uid="{B5A3AFED-68EC-4A73-BE82-1D453C0A417E}">
      <formula1>INDIRECT(F22)</formula1>
    </dataValidation>
    <dataValidation type="custom" allowBlank="1" showInputMessage="1" showErrorMessage="1" errorTitle="開口面積が認定外です" error="開口面積を小さくしてください。" sqref="G9" xr:uid="{12539482-FE95-4FFA-8E36-6F1D99639C22}">
      <formula1>C9&lt;G9</formula1>
    </dataValidation>
  </dataValidations>
  <pageMargins left="0.59055118110236227" right="0.19685039370078741" top="0.59055118110236227" bottom="0.39370078740157483" header="0.31496062992125984" footer="0.31496062992125984"/>
  <pageSetup paperSize="9" orientation="portrait" r:id="rId1"/>
  <headerFooter>
    <oddFooter>&amp;C&amp;G</oddFooter>
  </headerFooter>
  <ignoredErrors>
    <ignoredError sqref="C6" unlockedFormula="1"/>
  </ignoredErrors>
  <legacyDrawing r:id="rId2"/>
  <legacyDrawingHF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66535B4-7700-4582-9E62-0290319BBFD8}">
          <x14:formula1>
            <xm:f>認定配管!$A$10:$A$66</xm:f>
          </x14:formula1>
          <xm:sqref>I22:I24</xm:sqref>
        </x14:dataValidation>
        <x14:dataValidation type="list" allowBlank="1" showInputMessage="1" showErrorMessage="1" xr:uid="{CFB1C600-AB1F-4984-8E74-AF59FA72165B}">
          <x14:formula1>
            <xm:f>認定配管!$D$28:$D$29</xm:f>
          </x14:formula1>
          <xm:sqref>C19</xm:sqref>
        </x14:dataValidation>
        <x14:dataValidation type="list" allowBlank="1" showInputMessage="1" showErrorMessage="1" xr:uid="{E0B25792-0D7B-4431-81C5-132B65DD80D3}">
          <x14:formula1>
            <xm:f>IF(C$19="アルミニウム管",認定配管!$B$4:$B$14,IF(C$20="8㎜保温",認定配管!$B$4:$B$6,INDIRECT($C$4)))</xm:f>
          </x14:formula1>
          <xm:sqref>C22:E24</xm:sqref>
        </x14:dataValidation>
        <x14:dataValidation type="list" allowBlank="1" showInputMessage="1" showErrorMessage="1" xr:uid="{C93152C9-66EB-4411-8EE4-D8A1CF0059EE}">
          <x14:formula1>
            <xm:f>認定配管!$A$67:$A$94</xm:f>
          </x14:formula1>
          <xm:sqref>F23:F24</xm:sqref>
        </x14:dataValidation>
        <x14:dataValidation type="list" allowBlank="1" showInputMessage="1" showErrorMessage="1" xr:uid="{7F725B40-FB22-48DA-81AE-99C6F472E662}">
          <x14:formula1>
            <xm:f>認定配管!$A$67:$A$82</xm:f>
          </x14:formula1>
          <xm:sqref>F22</xm:sqref>
        </x14:dataValidation>
        <x14:dataValidation type="list" allowBlank="1" showInputMessage="1" showErrorMessage="1" xr:uid="{A0FD31AD-9D85-424E-AF80-A7C81D6B3EC9}">
          <x14:formula1>
            <xm:f>認定!$A$3:$A$12</xm:f>
          </x14:formula1>
          <xm:sqref>C4:D5</xm:sqref>
        </x14:dataValidation>
        <x14:dataValidation type="custom" imeMode="off" allowBlank="1" showInputMessage="1" showErrorMessage="1" xr:uid="{F7B0E4BE-F42B-4FC5-8489-95116405B9DF}">
          <x14:formula1>
            <xm:f>VLOOKUP(C4,認定!A3:J9,4,FALSE)&lt;=G7</xm:f>
          </x14:formula1>
          <xm:sqref>G7</xm:sqref>
        </x14:dataValidation>
        <x14:dataValidation type="custom" imeMode="off" allowBlank="1" showInputMessage="1" showErrorMessage="1" errorTitle="開口寸法を確認してください" error="開口寸法が認定外となります。" xr:uid="{38834828-10A3-4E6A-9CAB-17CDC835BBDD}">
          <x14:formula1>
            <xm:f>VLOOKUP(XFC4,認定!F4:XEV1048571,5,FALSE)&gt;=C6</xm:f>
          </x14:formula1>
          <xm:sqref>C6</xm:sqref>
        </x14:dataValidation>
        <x14:dataValidation type="custom" imeMode="off" allowBlank="1" showInputMessage="1" showErrorMessage="1" errorTitle="開口寸法を確認してください" error="開口寸法が認定外となります。" xr:uid="{859F6139-BA49-468C-880E-0D61297B41F5}">
          <x14:formula1>
            <xm:f>VLOOKUP(C4,認定!A3:J12,5,FALSE)&gt;=G6</xm:f>
          </x14:formula1>
          <xm:sqref>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AEA76-2978-4878-A5D2-C1350D9408FE}">
  <sheetPr codeName="Sheet4"/>
  <dimension ref="A2:P553"/>
  <sheetViews>
    <sheetView workbookViewId="0">
      <selection activeCell="A3" sqref="A3"/>
    </sheetView>
  </sheetViews>
  <sheetFormatPr defaultRowHeight="14.25"/>
  <cols>
    <col min="1" max="1" width="16.625" customWidth="1"/>
    <col min="2" max="2" width="38.125" bestFit="1" customWidth="1"/>
    <col min="3" max="3" width="17.125" bestFit="1" customWidth="1"/>
    <col min="4" max="4" width="20.125" bestFit="1" customWidth="1"/>
    <col min="5" max="5" width="11.875" bestFit="1" customWidth="1"/>
    <col min="9" max="9" width="11" customWidth="1"/>
    <col min="10" max="10" width="16.125" bestFit="1" customWidth="1"/>
    <col min="12" max="12" width="7.625" style="60" customWidth="1"/>
    <col min="13" max="16" width="14.375" bestFit="1" customWidth="1"/>
  </cols>
  <sheetData>
    <row r="2" spans="1:16">
      <c r="A2" s="14" t="s">
        <v>30</v>
      </c>
      <c r="B2" s="14" t="s">
        <v>31</v>
      </c>
      <c r="C2" s="14" t="s">
        <v>32</v>
      </c>
      <c r="D2" s="14" t="s">
        <v>23</v>
      </c>
      <c r="E2" s="14" t="s">
        <v>418</v>
      </c>
      <c r="F2" s="14" t="s">
        <v>24</v>
      </c>
      <c r="G2" s="14" t="s">
        <v>21</v>
      </c>
      <c r="H2" s="14" t="s">
        <v>33</v>
      </c>
      <c r="I2" s="14" t="s">
        <v>34</v>
      </c>
      <c r="J2" s="14" t="s">
        <v>20</v>
      </c>
      <c r="L2" s="61" t="s">
        <v>447</v>
      </c>
      <c r="M2" s="62">
        <v>100</v>
      </c>
      <c r="N2" s="62">
        <v>115</v>
      </c>
      <c r="O2" s="62">
        <v>150</v>
      </c>
      <c r="P2" s="63">
        <v>200</v>
      </c>
    </row>
    <row r="3" spans="1:16">
      <c r="A3" t="s">
        <v>35</v>
      </c>
      <c r="B3" t="s">
        <v>36</v>
      </c>
      <c r="D3">
        <v>60</v>
      </c>
      <c r="E3">
        <v>600</v>
      </c>
      <c r="F3">
        <v>0.28999999999999998</v>
      </c>
      <c r="G3">
        <v>35.299999999999997</v>
      </c>
      <c r="H3" s="19">
        <v>325</v>
      </c>
      <c r="I3" s="19">
        <v>13177</v>
      </c>
      <c r="J3" t="s">
        <v>26</v>
      </c>
      <c r="L3" s="64">
        <v>50</v>
      </c>
      <c r="M3" s="65" t="s">
        <v>434</v>
      </c>
      <c r="N3" s="65" t="s">
        <v>422</v>
      </c>
      <c r="O3" s="65" t="s">
        <v>423</v>
      </c>
      <c r="P3" s="66" t="s">
        <v>424</v>
      </c>
    </row>
    <row r="4" spans="1:16">
      <c r="A4" t="s">
        <v>368</v>
      </c>
      <c r="B4" t="s">
        <v>330</v>
      </c>
      <c r="D4">
        <v>60</v>
      </c>
      <c r="E4">
        <v>600</v>
      </c>
      <c r="F4">
        <v>0.28999999999999998</v>
      </c>
      <c r="G4">
        <v>35.299999999999997</v>
      </c>
      <c r="H4" s="19">
        <v>325</v>
      </c>
      <c r="I4" s="19">
        <v>13177</v>
      </c>
      <c r="J4" t="s">
        <v>26</v>
      </c>
      <c r="L4" s="67">
        <v>51</v>
      </c>
      <c r="M4" s="68" t="s">
        <v>434</v>
      </c>
      <c r="N4" s="68" t="s">
        <v>422</v>
      </c>
      <c r="O4" s="68" t="s">
        <v>423</v>
      </c>
      <c r="P4" s="69" t="s">
        <v>424</v>
      </c>
    </row>
    <row r="5" spans="1:16">
      <c r="A5" t="s">
        <v>37</v>
      </c>
      <c r="B5" t="s">
        <v>38</v>
      </c>
      <c r="D5">
        <v>42</v>
      </c>
      <c r="E5">
        <v>600</v>
      </c>
      <c r="F5">
        <v>0.28999999999999998</v>
      </c>
      <c r="G5">
        <v>35.5</v>
      </c>
      <c r="H5" s="19">
        <v>325</v>
      </c>
      <c r="I5" s="19">
        <v>20939</v>
      </c>
      <c r="J5" t="s">
        <v>28</v>
      </c>
      <c r="L5" s="64">
        <v>52</v>
      </c>
      <c r="M5" s="65" t="s">
        <v>434</v>
      </c>
      <c r="N5" s="65" t="s">
        <v>422</v>
      </c>
      <c r="O5" s="65" t="s">
        <v>423</v>
      </c>
      <c r="P5" s="66" t="s">
        <v>424</v>
      </c>
    </row>
    <row r="6" spans="1:16">
      <c r="A6" t="s">
        <v>409</v>
      </c>
      <c r="B6" t="s">
        <v>39</v>
      </c>
      <c r="C6" t="s">
        <v>411</v>
      </c>
      <c r="D6">
        <v>75</v>
      </c>
      <c r="E6">
        <v>362</v>
      </c>
      <c r="F6">
        <v>0.10299999999999999</v>
      </c>
      <c r="G6">
        <v>56.7</v>
      </c>
      <c r="H6" s="19">
        <v>325</v>
      </c>
      <c r="I6" s="19">
        <v>5010</v>
      </c>
      <c r="J6" t="s">
        <v>408</v>
      </c>
      <c r="L6" s="67">
        <v>53</v>
      </c>
      <c r="M6" s="68" t="s">
        <v>434</v>
      </c>
      <c r="N6" s="68" t="s">
        <v>422</v>
      </c>
      <c r="O6" s="68" t="s">
        <v>423</v>
      </c>
      <c r="P6" s="69" t="s">
        <v>424</v>
      </c>
    </row>
    <row r="7" spans="1:16">
      <c r="A7" t="s">
        <v>410</v>
      </c>
      <c r="B7" t="s">
        <v>42</v>
      </c>
      <c r="C7" t="s">
        <v>411</v>
      </c>
      <c r="D7">
        <v>100</v>
      </c>
      <c r="E7">
        <v>362</v>
      </c>
      <c r="F7">
        <v>0.10299999999999999</v>
      </c>
      <c r="G7">
        <v>56.7</v>
      </c>
      <c r="H7" s="19">
        <v>325</v>
      </c>
      <c r="I7" s="19">
        <v>5010</v>
      </c>
      <c r="J7" t="s">
        <v>408</v>
      </c>
      <c r="L7" s="64">
        <v>54</v>
      </c>
      <c r="M7" s="65" t="s">
        <v>434</v>
      </c>
      <c r="N7" s="65" t="s">
        <v>422</v>
      </c>
      <c r="O7" s="65" t="s">
        <v>423</v>
      </c>
      <c r="P7" s="66" t="s">
        <v>424</v>
      </c>
    </row>
    <row r="8" spans="1:16">
      <c r="A8" t="s">
        <v>40</v>
      </c>
      <c r="B8" t="s">
        <v>39</v>
      </c>
      <c r="D8">
        <v>75</v>
      </c>
      <c r="E8">
        <v>300</v>
      </c>
      <c r="F8">
        <v>7.0999999999999994E-2</v>
      </c>
      <c r="G8">
        <v>56.7</v>
      </c>
      <c r="H8" s="19">
        <v>325</v>
      </c>
      <c r="I8" s="19">
        <v>5010</v>
      </c>
      <c r="J8" t="s">
        <v>408</v>
      </c>
      <c r="L8" s="67">
        <v>55</v>
      </c>
      <c r="M8" s="68" t="s">
        <v>434</v>
      </c>
      <c r="N8" s="68" t="s">
        <v>422</v>
      </c>
      <c r="O8" s="68" t="s">
        <v>423</v>
      </c>
      <c r="P8" s="69" t="s">
        <v>424</v>
      </c>
    </row>
    <row r="9" spans="1:16">
      <c r="A9" t="s">
        <v>41</v>
      </c>
      <c r="B9" t="s">
        <v>42</v>
      </c>
      <c r="D9">
        <v>100</v>
      </c>
      <c r="E9">
        <v>300</v>
      </c>
      <c r="F9">
        <v>7.0999999999999994E-2</v>
      </c>
      <c r="G9">
        <v>56.7</v>
      </c>
      <c r="H9" s="19">
        <v>325</v>
      </c>
      <c r="I9" s="19">
        <v>5010</v>
      </c>
      <c r="J9" t="s">
        <v>408</v>
      </c>
      <c r="L9" s="64">
        <v>56</v>
      </c>
      <c r="M9" s="65" t="s">
        <v>434</v>
      </c>
      <c r="N9" s="65" t="s">
        <v>422</v>
      </c>
      <c r="O9" s="65" t="s">
        <v>423</v>
      </c>
      <c r="P9" s="66" t="s">
        <v>424</v>
      </c>
    </row>
    <row r="10" spans="1:16">
      <c r="H10" s="19"/>
      <c r="I10" s="19"/>
      <c r="L10" s="67">
        <v>57</v>
      </c>
      <c r="M10" s="68" t="s">
        <v>434</v>
      </c>
      <c r="N10" s="68" t="s">
        <v>422</v>
      </c>
      <c r="O10" s="68" t="s">
        <v>423</v>
      </c>
      <c r="P10" s="69" t="s">
        <v>424</v>
      </c>
    </row>
    <row r="11" spans="1:16">
      <c r="H11" s="19"/>
      <c r="I11" s="19"/>
      <c r="L11" s="64">
        <v>58</v>
      </c>
      <c r="M11" s="65" t="s">
        <v>434</v>
      </c>
      <c r="N11" s="65" t="s">
        <v>422</v>
      </c>
      <c r="O11" s="65" t="s">
        <v>423</v>
      </c>
      <c r="P11" s="66" t="s">
        <v>424</v>
      </c>
    </row>
    <row r="12" spans="1:16">
      <c r="H12" s="19"/>
      <c r="I12" s="19"/>
      <c r="L12" s="67">
        <v>59</v>
      </c>
      <c r="M12" s="68" t="s">
        <v>434</v>
      </c>
      <c r="N12" s="68" t="s">
        <v>422</v>
      </c>
      <c r="O12" s="68" t="s">
        <v>423</v>
      </c>
      <c r="P12" s="69" t="s">
        <v>424</v>
      </c>
    </row>
    <row r="13" spans="1:16">
      <c r="L13" s="64">
        <v>60</v>
      </c>
      <c r="M13" s="65" t="s">
        <v>434</v>
      </c>
      <c r="N13" s="65" t="s">
        <v>422</v>
      </c>
      <c r="O13" s="65" t="s">
        <v>423</v>
      </c>
      <c r="P13" s="66" t="s">
        <v>424</v>
      </c>
    </row>
    <row r="14" spans="1:16">
      <c r="L14" s="67">
        <v>61</v>
      </c>
      <c r="M14" s="68" t="s">
        <v>434</v>
      </c>
      <c r="N14" s="68" t="s">
        <v>422</v>
      </c>
      <c r="O14" s="68" t="s">
        <v>423</v>
      </c>
      <c r="P14" s="69" t="s">
        <v>424</v>
      </c>
    </row>
    <row r="15" spans="1:16">
      <c r="E15" s="1" t="s">
        <v>415</v>
      </c>
      <c r="F15" s="1" t="s">
        <v>416</v>
      </c>
      <c r="G15" t="s">
        <v>29</v>
      </c>
      <c r="H15" t="s">
        <v>443</v>
      </c>
      <c r="I15" t="s">
        <v>444</v>
      </c>
      <c r="J15" t="s">
        <v>446</v>
      </c>
      <c r="L15" s="64">
        <v>62</v>
      </c>
      <c r="M15" s="65" t="s">
        <v>434</v>
      </c>
      <c r="N15" s="65" t="s">
        <v>422</v>
      </c>
      <c r="O15" s="65" t="s">
        <v>423</v>
      </c>
      <c r="P15" s="66" t="s">
        <v>424</v>
      </c>
    </row>
    <row r="16" spans="1:16">
      <c r="E16">
        <v>0</v>
      </c>
      <c r="F16" s="57">
        <v>179</v>
      </c>
      <c r="G16" t="s">
        <v>445</v>
      </c>
      <c r="H16" t="s">
        <v>442</v>
      </c>
      <c r="I16" t="s">
        <v>442</v>
      </c>
      <c r="J16" t="s">
        <v>442</v>
      </c>
      <c r="L16" s="67">
        <v>63</v>
      </c>
      <c r="M16" s="68" t="s">
        <v>434</v>
      </c>
      <c r="N16" s="68" t="s">
        <v>422</v>
      </c>
      <c r="O16" s="68" t="s">
        <v>423</v>
      </c>
      <c r="P16" s="69" t="s">
        <v>424</v>
      </c>
    </row>
    <row r="17" spans="5:16">
      <c r="E17">
        <v>180</v>
      </c>
      <c r="F17" s="57">
        <v>210</v>
      </c>
      <c r="G17" t="s">
        <v>412</v>
      </c>
      <c r="H17">
        <v>4</v>
      </c>
      <c r="I17">
        <v>1</v>
      </c>
      <c r="J17">
        <v>1</v>
      </c>
      <c r="L17" s="64">
        <v>64</v>
      </c>
      <c r="M17" s="65" t="s">
        <v>434</v>
      </c>
      <c r="N17" s="65" t="s">
        <v>422</v>
      </c>
      <c r="O17" s="65" t="s">
        <v>423</v>
      </c>
      <c r="P17" s="66" t="s">
        <v>424</v>
      </c>
    </row>
    <row r="18" spans="5:16">
      <c r="E18">
        <v>211</v>
      </c>
      <c r="F18" s="57">
        <v>260</v>
      </c>
      <c r="G18" t="s">
        <v>413</v>
      </c>
      <c r="H18">
        <v>6</v>
      </c>
      <c r="I18">
        <v>1</v>
      </c>
      <c r="J18">
        <v>2</v>
      </c>
      <c r="L18" s="67">
        <v>65</v>
      </c>
      <c r="M18" s="68" t="s">
        <v>434</v>
      </c>
      <c r="N18" s="68" t="s">
        <v>422</v>
      </c>
      <c r="O18" s="68" t="s">
        <v>423</v>
      </c>
      <c r="P18" s="69" t="s">
        <v>424</v>
      </c>
    </row>
    <row r="19" spans="5:16">
      <c r="E19">
        <v>261</v>
      </c>
      <c r="F19" s="57">
        <v>300</v>
      </c>
      <c r="G19" t="s">
        <v>414</v>
      </c>
      <c r="H19">
        <v>8</v>
      </c>
      <c r="I19">
        <v>1</v>
      </c>
      <c r="J19">
        <v>2</v>
      </c>
      <c r="L19" s="64">
        <v>66</v>
      </c>
      <c r="M19" s="65" t="s">
        <v>434</v>
      </c>
      <c r="N19" s="65" t="s">
        <v>422</v>
      </c>
      <c r="O19" s="65" t="s">
        <v>423</v>
      </c>
      <c r="P19" s="66" t="s">
        <v>424</v>
      </c>
    </row>
    <row r="20" spans="5:16">
      <c r="E20">
        <v>301</v>
      </c>
      <c r="F20" s="57">
        <v>362</v>
      </c>
      <c r="G20" t="s">
        <v>441</v>
      </c>
      <c r="H20">
        <v>10</v>
      </c>
      <c r="I20" t="s">
        <v>442</v>
      </c>
      <c r="J20">
        <v>2</v>
      </c>
      <c r="L20" s="67">
        <v>67</v>
      </c>
      <c r="M20" s="68" t="s">
        <v>434</v>
      </c>
      <c r="N20" s="68" t="s">
        <v>422</v>
      </c>
      <c r="O20" s="68" t="s">
        <v>423</v>
      </c>
      <c r="P20" s="69" t="s">
        <v>424</v>
      </c>
    </row>
    <row r="21" spans="5:16">
      <c r="H21" s="45"/>
      <c r="L21" s="64">
        <v>68</v>
      </c>
      <c r="M21" s="65" t="s">
        <v>434</v>
      </c>
      <c r="N21" s="65" t="s">
        <v>422</v>
      </c>
      <c r="O21" s="65" t="s">
        <v>423</v>
      </c>
      <c r="P21" s="66" t="s">
        <v>424</v>
      </c>
    </row>
    <row r="22" spans="5:16">
      <c r="L22" s="67">
        <v>69</v>
      </c>
      <c r="M22" s="68" t="s">
        <v>434</v>
      </c>
      <c r="N22" s="68" t="s">
        <v>422</v>
      </c>
      <c r="O22" s="68" t="s">
        <v>423</v>
      </c>
      <c r="P22" s="69" t="s">
        <v>424</v>
      </c>
    </row>
    <row r="23" spans="5:16">
      <c r="L23" s="64">
        <v>70</v>
      </c>
      <c r="M23" s="65" t="s">
        <v>434</v>
      </c>
      <c r="N23" s="65" t="s">
        <v>422</v>
      </c>
      <c r="O23" s="65" t="s">
        <v>423</v>
      </c>
      <c r="P23" s="66" t="s">
        <v>424</v>
      </c>
    </row>
    <row r="24" spans="5:16">
      <c r="L24" s="67">
        <v>71</v>
      </c>
      <c r="M24" s="68" t="s">
        <v>434</v>
      </c>
      <c r="N24" s="68" t="s">
        <v>422</v>
      </c>
      <c r="O24" s="68" t="s">
        <v>423</v>
      </c>
      <c r="P24" s="69" t="s">
        <v>424</v>
      </c>
    </row>
    <row r="25" spans="5:16">
      <c r="L25" s="64">
        <v>72</v>
      </c>
      <c r="M25" s="65" t="s">
        <v>434</v>
      </c>
      <c r="N25" s="65" t="s">
        <v>422</v>
      </c>
      <c r="O25" s="65" t="s">
        <v>423</v>
      </c>
      <c r="P25" s="66" t="s">
        <v>424</v>
      </c>
    </row>
    <row r="26" spans="5:16">
      <c r="L26" s="67">
        <v>73</v>
      </c>
      <c r="M26" s="68" t="s">
        <v>434</v>
      </c>
      <c r="N26" s="68" t="s">
        <v>422</v>
      </c>
      <c r="O26" s="68" t="s">
        <v>423</v>
      </c>
      <c r="P26" s="69" t="s">
        <v>424</v>
      </c>
    </row>
    <row r="27" spans="5:16">
      <c r="L27" s="64">
        <v>74</v>
      </c>
      <c r="M27" s="65" t="s">
        <v>434</v>
      </c>
      <c r="N27" s="65" t="s">
        <v>422</v>
      </c>
      <c r="O27" s="65" t="s">
        <v>423</v>
      </c>
      <c r="P27" s="66" t="s">
        <v>424</v>
      </c>
    </row>
    <row r="28" spans="5:16">
      <c r="L28" s="67">
        <v>75</v>
      </c>
      <c r="M28" s="68" t="s">
        <v>434</v>
      </c>
      <c r="N28" s="68" t="s">
        <v>422</v>
      </c>
      <c r="O28" s="68" t="s">
        <v>423</v>
      </c>
      <c r="P28" s="69" t="s">
        <v>424</v>
      </c>
    </row>
    <row r="29" spans="5:16">
      <c r="L29" s="64">
        <v>76</v>
      </c>
      <c r="M29" s="65" t="s">
        <v>434</v>
      </c>
      <c r="N29" s="65" t="s">
        <v>422</v>
      </c>
      <c r="O29" s="65" t="s">
        <v>423</v>
      </c>
      <c r="P29" s="66" t="s">
        <v>424</v>
      </c>
    </row>
    <row r="30" spans="5:16">
      <c r="L30" s="67">
        <v>77</v>
      </c>
      <c r="M30" s="68" t="s">
        <v>434</v>
      </c>
      <c r="N30" s="68" t="s">
        <v>422</v>
      </c>
      <c r="O30" s="68" t="s">
        <v>423</v>
      </c>
      <c r="P30" s="69" t="s">
        <v>424</v>
      </c>
    </row>
    <row r="31" spans="5:16">
      <c r="L31" s="64">
        <v>78</v>
      </c>
      <c r="M31" s="65" t="s">
        <v>434</v>
      </c>
      <c r="N31" s="65" t="s">
        <v>422</v>
      </c>
      <c r="O31" s="65" t="s">
        <v>423</v>
      </c>
      <c r="P31" s="66" t="s">
        <v>424</v>
      </c>
    </row>
    <row r="32" spans="5:16">
      <c r="L32" s="67">
        <v>79</v>
      </c>
      <c r="M32" s="68" t="s">
        <v>434</v>
      </c>
      <c r="N32" s="68" t="s">
        <v>422</v>
      </c>
      <c r="O32" s="68" t="s">
        <v>423</v>
      </c>
      <c r="P32" s="69" t="s">
        <v>424</v>
      </c>
    </row>
    <row r="33" spans="12:16">
      <c r="L33" s="64">
        <v>80</v>
      </c>
      <c r="M33" s="65" t="s">
        <v>434</v>
      </c>
      <c r="N33" s="65" t="s">
        <v>422</v>
      </c>
      <c r="O33" s="65" t="s">
        <v>423</v>
      </c>
      <c r="P33" s="66" t="s">
        <v>424</v>
      </c>
    </row>
    <row r="34" spans="12:16">
      <c r="L34" s="67">
        <v>81</v>
      </c>
      <c r="M34" s="68" t="s">
        <v>434</v>
      </c>
      <c r="N34" s="68" t="s">
        <v>422</v>
      </c>
      <c r="O34" s="68" t="s">
        <v>423</v>
      </c>
      <c r="P34" s="69" t="s">
        <v>424</v>
      </c>
    </row>
    <row r="35" spans="12:16">
      <c r="L35" s="64">
        <v>82</v>
      </c>
      <c r="M35" s="65" t="s">
        <v>434</v>
      </c>
      <c r="N35" s="65" t="s">
        <v>422</v>
      </c>
      <c r="O35" s="65" t="s">
        <v>423</v>
      </c>
      <c r="P35" s="66" t="s">
        <v>424</v>
      </c>
    </row>
    <row r="36" spans="12:16">
      <c r="L36" s="67">
        <v>83</v>
      </c>
      <c r="M36" s="68" t="s">
        <v>434</v>
      </c>
      <c r="N36" s="68" t="s">
        <v>422</v>
      </c>
      <c r="O36" s="68" t="s">
        <v>423</v>
      </c>
      <c r="P36" s="69" t="s">
        <v>424</v>
      </c>
    </row>
    <row r="37" spans="12:16">
      <c r="L37" s="64">
        <v>84</v>
      </c>
      <c r="M37" s="65" t="s">
        <v>434</v>
      </c>
      <c r="N37" s="65" t="s">
        <v>422</v>
      </c>
      <c r="O37" s="65" t="s">
        <v>423</v>
      </c>
      <c r="P37" s="66" t="s">
        <v>424</v>
      </c>
    </row>
    <row r="38" spans="12:16">
      <c r="L38" s="67">
        <v>85</v>
      </c>
      <c r="M38" s="68" t="s">
        <v>434</v>
      </c>
      <c r="N38" s="68" t="s">
        <v>422</v>
      </c>
      <c r="O38" s="68" t="s">
        <v>423</v>
      </c>
      <c r="P38" s="69" t="s">
        <v>424</v>
      </c>
    </row>
    <row r="39" spans="12:16">
      <c r="L39" s="64">
        <v>86</v>
      </c>
      <c r="M39" s="65" t="s">
        <v>434</v>
      </c>
      <c r="N39" s="65" t="s">
        <v>422</v>
      </c>
      <c r="O39" s="65" t="s">
        <v>423</v>
      </c>
      <c r="P39" s="66" t="s">
        <v>424</v>
      </c>
    </row>
    <row r="40" spans="12:16">
      <c r="L40" s="67">
        <v>87</v>
      </c>
      <c r="M40" s="68" t="s">
        <v>434</v>
      </c>
      <c r="N40" s="68" t="s">
        <v>422</v>
      </c>
      <c r="O40" s="68" t="s">
        <v>423</v>
      </c>
      <c r="P40" s="69" t="s">
        <v>424</v>
      </c>
    </row>
    <row r="41" spans="12:16">
      <c r="L41" s="64">
        <v>88</v>
      </c>
      <c r="M41" s="65" t="s">
        <v>434</v>
      </c>
      <c r="N41" s="65" t="s">
        <v>422</v>
      </c>
      <c r="O41" s="65" t="s">
        <v>423</v>
      </c>
      <c r="P41" s="66" t="s">
        <v>424</v>
      </c>
    </row>
    <row r="42" spans="12:16">
      <c r="L42" s="67">
        <v>89</v>
      </c>
      <c r="M42" s="68" t="s">
        <v>434</v>
      </c>
      <c r="N42" s="68" t="s">
        <v>422</v>
      </c>
      <c r="O42" s="68" t="s">
        <v>423</v>
      </c>
      <c r="P42" s="69" t="s">
        <v>424</v>
      </c>
    </row>
    <row r="43" spans="12:16">
      <c r="L43" s="64">
        <v>90</v>
      </c>
      <c r="M43" s="65" t="s">
        <v>434</v>
      </c>
      <c r="N43" s="65" t="s">
        <v>422</v>
      </c>
      <c r="O43" s="65" t="s">
        <v>423</v>
      </c>
      <c r="P43" s="66" t="s">
        <v>424</v>
      </c>
    </row>
    <row r="44" spans="12:16">
      <c r="L44" s="67">
        <v>91</v>
      </c>
      <c r="M44" s="68" t="s">
        <v>434</v>
      </c>
      <c r="N44" s="68" t="s">
        <v>422</v>
      </c>
      <c r="O44" s="68" t="s">
        <v>423</v>
      </c>
      <c r="P44" s="69" t="s">
        <v>424</v>
      </c>
    </row>
    <row r="45" spans="12:16">
      <c r="L45" s="64">
        <v>92</v>
      </c>
      <c r="M45" s="65" t="s">
        <v>434</v>
      </c>
      <c r="N45" s="65" t="s">
        <v>422</v>
      </c>
      <c r="O45" s="65" t="s">
        <v>423</v>
      </c>
      <c r="P45" s="66" t="s">
        <v>424</v>
      </c>
    </row>
    <row r="46" spans="12:16">
      <c r="L46" s="67">
        <v>93</v>
      </c>
      <c r="M46" s="68" t="s">
        <v>434</v>
      </c>
      <c r="N46" s="68" t="s">
        <v>422</v>
      </c>
      <c r="O46" s="68" t="s">
        <v>423</v>
      </c>
      <c r="P46" s="69" t="s">
        <v>424</v>
      </c>
    </row>
    <row r="47" spans="12:16">
      <c r="L47" s="64">
        <v>94</v>
      </c>
      <c r="M47" s="65" t="s">
        <v>434</v>
      </c>
      <c r="N47" s="65" t="s">
        <v>422</v>
      </c>
      <c r="O47" s="65" t="s">
        <v>423</v>
      </c>
      <c r="P47" s="66" t="s">
        <v>424</v>
      </c>
    </row>
    <row r="48" spans="12:16">
      <c r="L48" s="67">
        <v>95</v>
      </c>
      <c r="M48" s="68" t="s">
        <v>434</v>
      </c>
      <c r="N48" s="68" t="s">
        <v>422</v>
      </c>
      <c r="O48" s="68" t="s">
        <v>423</v>
      </c>
      <c r="P48" s="69" t="s">
        <v>424</v>
      </c>
    </row>
    <row r="49" spans="12:16">
      <c r="L49" s="64">
        <v>96</v>
      </c>
      <c r="M49" s="65" t="s">
        <v>434</v>
      </c>
      <c r="N49" s="65" t="s">
        <v>422</v>
      </c>
      <c r="O49" s="65" t="s">
        <v>423</v>
      </c>
      <c r="P49" s="66" t="s">
        <v>424</v>
      </c>
    </row>
    <row r="50" spans="12:16">
      <c r="L50" s="67">
        <v>97</v>
      </c>
      <c r="M50" s="68" t="s">
        <v>434</v>
      </c>
      <c r="N50" s="68" t="s">
        <v>422</v>
      </c>
      <c r="O50" s="68" t="s">
        <v>423</v>
      </c>
      <c r="P50" s="69" t="s">
        <v>424</v>
      </c>
    </row>
    <row r="51" spans="12:16">
      <c r="L51" s="64">
        <v>98</v>
      </c>
      <c r="M51" s="65" t="s">
        <v>434</v>
      </c>
      <c r="N51" s="65" t="s">
        <v>422</v>
      </c>
      <c r="O51" s="65" t="s">
        <v>423</v>
      </c>
      <c r="P51" s="66" t="s">
        <v>424</v>
      </c>
    </row>
    <row r="52" spans="12:16">
      <c r="L52" s="67">
        <v>99</v>
      </c>
      <c r="M52" s="68" t="s">
        <v>434</v>
      </c>
      <c r="N52" s="68" t="s">
        <v>422</v>
      </c>
      <c r="O52" s="68" t="s">
        <v>423</v>
      </c>
      <c r="P52" s="69" t="s">
        <v>424</v>
      </c>
    </row>
    <row r="53" spans="12:16">
      <c r="L53" s="64">
        <v>100</v>
      </c>
      <c r="M53" s="65" t="s">
        <v>434</v>
      </c>
      <c r="N53" s="65" t="s">
        <v>422</v>
      </c>
      <c r="O53" s="65" t="s">
        <v>423</v>
      </c>
      <c r="P53" s="66" t="s">
        <v>424</v>
      </c>
    </row>
    <row r="54" spans="12:16">
      <c r="L54" s="67">
        <v>101</v>
      </c>
      <c r="M54" s="68" t="s">
        <v>435</v>
      </c>
      <c r="N54" s="68" t="s">
        <v>425</v>
      </c>
      <c r="O54" s="68" t="s">
        <v>426</v>
      </c>
      <c r="P54" s="69" t="s">
        <v>427</v>
      </c>
    </row>
    <row r="55" spans="12:16">
      <c r="L55" s="64">
        <v>102</v>
      </c>
      <c r="M55" s="65" t="s">
        <v>435</v>
      </c>
      <c r="N55" s="65" t="s">
        <v>425</v>
      </c>
      <c r="O55" s="65" t="s">
        <v>426</v>
      </c>
      <c r="P55" s="66" t="s">
        <v>427</v>
      </c>
    </row>
    <row r="56" spans="12:16">
      <c r="L56" s="67">
        <v>103</v>
      </c>
      <c r="M56" s="68" t="s">
        <v>435</v>
      </c>
      <c r="N56" s="68" t="s">
        <v>425</v>
      </c>
      <c r="O56" s="68" t="s">
        <v>426</v>
      </c>
      <c r="P56" s="69" t="s">
        <v>427</v>
      </c>
    </row>
    <row r="57" spans="12:16">
      <c r="L57" s="64">
        <v>104</v>
      </c>
      <c r="M57" s="65" t="s">
        <v>435</v>
      </c>
      <c r="N57" s="65" t="s">
        <v>425</v>
      </c>
      <c r="O57" s="65" t="s">
        <v>426</v>
      </c>
      <c r="P57" s="66" t="s">
        <v>427</v>
      </c>
    </row>
    <row r="58" spans="12:16">
      <c r="L58" s="67">
        <v>105</v>
      </c>
      <c r="M58" s="68" t="s">
        <v>435</v>
      </c>
      <c r="N58" s="68" t="s">
        <v>425</v>
      </c>
      <c r="O58" s="68" t="s">
        <v>426</v>
      </c>
      <c r="P58" s="69" t="s">
        <v>427</v>
      </c>
    </row>
    <row r="59" spans="12:16">
      <c r="L59" s="64">
        <v>106</v>
      </c>
      <c r="M59" s="65" t="s">
        <v>435</v>
      </c>
      <c r="N59" s="65" t="s">
        <v>425</v>
      </c>
      <c r="O59" s="65" t="s">
        <v>426</v>
      </c>
      <c r="P59" s="66" t="s">
        <v>427</v>
      </c>
    </row>
    <row r="60" spans="12:16">
      <c r="L60" s="67">
        <v>107</v>
      </c>
      <c r="M60" s="68" t="s">
        <v>435</v>
      </c>
      <c r="N60" s="68" t="s">
        <v>425</v>
      </c>
      <c r="O60" s="68" t="s">
        <v>426</v>
      </c>
      <c r="P60" s="69" t="s">
        <v>427</v>
      </c>
    </row>
    <row r="61" spans="12:16">
      <c r="L61" s="64">
        <v>108</v>
      </c>
      <c r="M61" s="65" t="s">
        <v>435</v>
      </c>
      <c r="N61" s="65" t="s">
        <v>425</v>
      </c>
      <c r="O61" s="65" t="s">
        <v>426</v>
      </c>
      <c r="P61" s="66" t="s">
        <v>427</v>
      </c>
    </row>
    <row r="62" spans="12:16">
      <c r="L62" s="67">
        <v>109</v>
      </c>
      <c r="M62" s="68" t="s">
        <v>435</v>
      </c>
      <c r="N62" s="68" t="s">
        <v>425</v>
      </c>
      <c r="O62" s="68" t="s">
        <v>426</v>
      </c>
      <c r="P62" s="69" t="s">
        <v>427</v>
      </c>
    </row>
    <row r="63" spans="12:16">
      <c r="L63" s="64">
        <v>110</v>
      </c>
      <c r="M63" s="65" t="s">
        <v>435</v>
      </c>
      <c r="N63" s="65" t="s">
        <v>425</v>
      </c>
      <c r="O63" s="65" t="s">
        <v>426</v>
      </c>
      <c r="P63" s="66" t="s">
        <v>427</v>
      </c>
    </row>
    <row r="64" spans="12:16">
      <c r="L64" s="67">
        <v>111</v>
      </c>
      <c r="M64" s="68" t="s">
        <v>435</v>
      </c>
      <c r="N64" s="68" t="s">
        <v>425</v>
      </c>
      <c r="O64" s="68" t="s">
        <v>426</v>
      </c>
      <c r="P64" s="69" t="s">
        <v>427</v>
      </c>
    </row>
    <row r="65" spans="12:16">
      <c r="L65" s="64">
        <v>112</v>
      </c>
      <c r="M65" s="65" t="s">
        <v>435</v>
      </c>
      <c r="N65" s="65" t="s">
        <v>425</v>
      </c>
      <c r="O65" s="65" t="s">
        <v>426</v>
      </c>
      <c r="P65" s="66" t="s">
        <v>427</v>
      </c>
    </row>
    <row r="66" spans="12:16">
      <c r="L66" s="67">
        <v>113</v>
      </c>
      <c r="M66" s="68" t="s">
        <v>435</v>
      </c>
      <c r="N66" s="68" t="s">
        <v>425</v>
      </c>
      <c r="O66" s="68" t="s">
        <v>426</v>
      </c>
      <c r="P66" s="69" t="s">
        <v>427</v>
      </c>
    </row>
    <row r="67" spans="12:16">
      <c r="L67" s="64">
        <v>114</v>
      </c>
      <c r="M67" s="65" t="s">
        <v>435</v>
      </c>
      <c r="N67" s="65" t="s">
        <v>425</v>
      </c>
      <c r="O67" s="65" t="s">
        <v>426</v>
      </c>
      <c r="P67" s="66" t="s">
        <v>427</v>
      </c>
    </row>
    <row r="68" spans="12:16">
      <c r="L68" s="67">
        <v>115</v>
      </c>
      <c r="M68" s="68" t="s">
        <v>435</v>
      </c>
      <c r="N68" s="68" t="s">
        <v>425</v>
      </c>
      <c r="O68" s="68" t="s">
        <v>426</v>
      </c>
      <c r="P68" s="69" t="s">
        <v>427</v>
      </c>
    </row>
    <row r="69" spans="12:16">
      <c r="L69" s="64">
        <v>116</v>
      </c>
      <c r="M69" s="65" t="s">
        <v>435</v>
      </c>
      <c r="N69" s="65" t="s">
        <v>425</v>
      </c>
      <c r="O69" s="65" t="s">
        <v>426</v>
      </c>
      <c r="P69" s="66" t="s">
        <v>427</v>
      </c>
    </row>
    <row r="70" spans="12:16">
      <c r="L70" s="67">
        <v>117</v>
      </c>
      <c r="M70" s="68" t="s">
        <v>435</v>
      </c>
      <c r="N70" s="68" t="s">
        <v>425</v>
      </c>
      <c r="O70" s="68" t="s">
        <v>426</v>
      </c>
      <c r="P70" s="69" t="s">
        <v>427</v>
      </c>
    </row>
    <row r="71" spans="12:16">
      <c r="L71" s="64">
        <v>118</v>
      </c>
      <c r="M71" s="65" t="s">
        <v>435</v>
      </c>
      <c r="N71" s="65" t="s">
        <v>425</v>
      </c>
      <c r="O71" s="65" t="s">
        <v>426</v>
      </c>
      <c r="P71" s="66" t="s">
        <v>427</v>
      </c>
    </row>
    <row r="72" spans="12:16">
      <c r="L72" s="67">
        <v>119</v>
      </c>
      <c r="M72" s="68" t="s">
        <v>435</v>
      </c>
      <c r="N72" s="68" t="s">
        <v>425</v>
      </c>
      <c r="O72" s="68" t="s">
        <v>426</v>
      </c>
      <c r="P72" s="69" t="s">
        <v>427</v>
      </c>
    </row>
    <row r="73" spans="12:16">
      <c r="L73" s="64">
        <v>120</v>
      </c>
      <c r="M73" s="65" t="s">
        <v>435</v>
      </c>
      <c r="N73" s="65" t="s">
        <v>425</v>
      </c>
      <c r="O73" s="65" t="s">
        <v>426</v>
      </c>
      <c r="P73" s="66" t="s">
        <v>427</v>
      </c>
    </row>
    <row r="74" spans="12:16">
      <c r="L74" s="67">
        <v>121</v>
      </c>
      <c r="M74" s="68" t="s">
        <v>435</v>
      </c>
      <c r="N74" s="68" t="s">
        <v>425</v>
      </c>
      <c r="O74" s="68" t="s">
        <v>426</v>
      </c>
      <c r="P74" s="69" t="s">
        <v>427</v>
      </c>
    </row>
    <row r="75" spans="12:16">
      <c r="L75" s="64">
        <v>122</v>
      </c>
      <c r="M75" s="65" t="s">
        <v>435</v>
      </c>
      <c r="N75" s="65" t="s">
        <v>425</v>
      </c>
      <c r="O75" s="65" t="s">
        <v>426</v>
      </c>
      <c r="P75" s="66" t="s">
        <v>427</v>
      </c>
    </row>
    <row r="76" spans="12:16">
      <c r="L76" s="67">
        <v>123</v>
      </c>
      <c r="M76" s="68" t="s">
        <v>435</v>
      </c>
      <c r="N76" s="68" t="s">
        <v>425</v>
      </c>
      <c r="O76" s="68" t="s">
        <v>426</v>
      </c>
      <c r="P76" s="69" t="s">
        <v>427</v>
      </c>
    </row>
    <row r="77" spans="12:16">
      <c r="L77" s="64">
        <v>124</v>
      </c>
      <c r="M77" s="65" t="s">
        <v>435</v>
      </c>
      <c r="N77" s="65" t="s">
        <v>425</v>
      </c>
      <c r="O77" s="65" t="s">
        <v>426</v>
      </c>
      <c r="P77" s="66" t="s">
        <v>427</v>
      </c>
    </row>
    <row r="78" spans="12:16">
      <c r="L78" s="67">
        <v>125</v>
      </c>
      <c r="M78" s="68" t="s">
        <v>435</v>
      </c>
      <c r="N78" s="68" t="s">
        <v>425</v>
      </c>
      <c r="O78" s="68" t="s">
        <v>426</v>
      </c>
      <c r="P78" s="69" t="s">
        <v>427</v>
      </c>
    </row>
    <row r="79" spans="12:16">
      <c r="L79" s="64">
        <v>126</v>
      </c>
      <c r="M79" s="65" t="s">
        <v>435</v>
      </c>
      <c r="N79" s="65" t="s">
        <v>425</v>
      </c>
      <c r="O79" s="65" t="s">
        <v>426</v>
      </c>
      <c r="P79" s="66" t="s">
        <v>427</v>
      </c>
    </row>
    <row r="80" spans="12:16">
      <c r="L80" s="67">
        <v>127</v>
      </c>
      <c r="M80" s="68" t="s">
        <v>435</v>
      </c>
      <c r="N80" s="68" t="s">
        <v>425</v>
      </c>
      <c r="O80" s="68" t="s">
        <v>426</v>
      </c>
      <c r="P80" s="69" t="s">
        <v>427</v>
      </c>
    </row>
    <row r="81" spans="12:16">
      <c r="L81" s="64">
        <v>128</v>
      </c>
      <c r="M81" s="65" t="s">
        <v>435</v>
      </c>
      <c r="N81" s="65" t="s">
        <v>425</v>
      </c>
      <c r="O81" s="65" t="s">
        <v>426</v>
      </c>
      <c r="P81" s="66" t="s">
        <v>427</v>
      </c>
    </row>
    <row r="82" spans="12:16">
      <c r="L82" s="67">
        <v>129</v>
      </c>
      <c r="M82" s="68" t="s">
        <v>435</v>
      </c>
      <c r="N82" s="68" t="s">
        <v>425</v>
      </c>
      <c r="O82" s="68" t="s">
        <v>426</v>
      </c>
      <c r="P82" s="69" t="s">
        <v>427</v>
      </c>
    </row>
    <row r="83" spans="12:16">
      <c r="L83" s="64">
        <v>130</v>
      </c>
      <c r="M83" s="65" t="s">
        <v>435</v>
      </c>
      <c r="N83" s="65" t="s">
        <v>425</v>
      </c>
      <c r="O83" s="65" t="s">
        <v>426</v>
      </c>
      <c r="P83" s="66" t="s">
        <v>427</v>
      </c>
    </row>
    <row r="84" spans="12:16">
      <c r="L84" s="67">
        <v>131</v>
      </c>
      <c r="M84" s="68" t="s">
        <v>435</v>
      </c>
      <c r="N84" s="68" t="s">
        <v>425</v>
      </c>
      <c r="O84" s="68" t="s">
        <v>426</v>
      </c>
      <c r="P84" s="69" t="s">
        <v>427</v>
      </c>
    </row>
    <row r="85" spans="12:16">
      <c r="L85" s="64">
        <v>132</v>
      </c>
      <c r="M85" s="65" t="s">
        <v>435</v>
      </c>
      <c r="N85" s="65" t="s">
        <v>425</v>
      </c>
      <c r="O85" s="65" t="s">
        <v>426</v>
      </c>
      <c r="P85" s="66" t="s">
        <v>427</v>
      </c>
    </row>
    <row r="86" spans="12:16">
      <c r="L86" s="67">
        <v>133</v>
      </c>
      <c r="M86" s="68" t="s">
        <v>435</v>
      </c>
      <c r="N86" s="68" t="s">
        <v>425</v>
      </c>
      <c r="O86" s="68" t="s">
        <v>426</v>
      </c>
      <c r="P86" s="69" t="s">
        <v>427</v>
      </c>
    </row>
    <row r="87" spans="12:16">
      <c r="L87" s="64">
        <v>134</v>
      </c>
      <c r="M87" s="65" t="s">
        <v>435</v>
      </c>
      <c r="N87" s="65" t="s">
        <v>425</v>
      </c>
      <c r="O87" s="65" t="s">
        <v>426</v>
      </c>
      <c r="P87" s="66" t="s">
        <v>427</v>
      </c>
    </row>
    <row r="88" spans="12:16">
      <c r="L88" s="67">
        <v>135</v>
      </c>
      <c r="M88" s="68" t="s">
        <v>440</v>
      </c>
      <c r="N88" s="68" t="s">
        <v>439</v>
      </c>
      <c r="O88" s="68" t="s">
        <v>438</v>
      </c>
      <c r="P88" s="69" t="s">
        <v>437</v>
      </c>
    </row>
    <row r="89" spans="12:16">
      <c r="L89" s="64">
        <v>136</v>
      </c>
      <c r="M89" s="65" t="s">
        <v>436</v>
      </c>
      <c r="N89" s="65" t="s">
        <v>428</v>
      </c>
      <c r="O89" s="65" t="s">
        <v>429</v>
      </c>
      <c r="P89" s="66" t="s">
        <v>430</v>
      </c>
    </row>
    <row r="90" spans="12:16">
      <c r="L90" s="67">
        <v>137</v>
      </c>
      <c r="M90" s="68" t="s">
        <v>436</v>
      </c>
      <c r="N90" s="68" t="s">
        <v>428</v>
      </c>
      <c r="O90" s="68" t="s">
        <v>429</v>
      </c>
      <c r="P90" s="69" t="s">
        <v>430</v>
      </c>
    </row>
    <row r="91" spans="12:16">
      <c r="L91" s="64">
        <v>138</v>
      </c>
      <c r="M91" s="65" t="s">
        <v>436</v>
      </c>
      <c r="N91" s="65" t="s">
        <v>428</v>
      </c>
      <c r="O91" s="65" t="s">
        <v>429</v>
      </c>
      <c r="P91" s="66" t="s">
        <v>430</v>
      </c>
    </row>
    <row r="92" spans="12:16">
      <c r="L92" s="67">
        <v>139</v>
      </c>
      <c r="M92" s="68" t="s">
        <v>436</v>
      </c>
      <c r="N92" s="68" t="s">
        <v>428</v>
      </c>
      <c r="O92" s="68" t="s">
        <v>429</v>
      </c>
      <c r="P92" s="69" t="s">
        <v>430</v>
      </c>
    </row>
    <row r="93" spans="12:16">
      <c r="L93" s="64">
        <v>140</v>
      </c>
      <c r="M93" s="65" t="s">
        <v>436</v>
      </c>
      <c r="N93" s="65" t="s">
        <v>428</v>
      </c>
      <c r="O93" s="65" t="s">
        <v>429</v>
      </c>
      <c r="P93" s="66" t="s">
        <v>430</v>
      </c>
    </row>
    <row r="94" spans="12:16">
      <c r="L94" s="67">
        <v>141</v>
      </c>
      <c r="M94" s="68" t="s">
        <v>436</v>
      </c>
      <c r="N94" s="68" t="s">
        <v>428</v>
      </c>
      <c r="O94" s="68" t="s">
        <v>429</v>
      </c>
      <c r="P94" s="69" t="s">
        <v>430</v>
      </c>
    </row>
    <row r="95" spans="12:16">
      <c r="L95" s="64">
        <v>142</v>
      </c>
      <c r="M95" s="65" t="s">
        <v>436</v>
      </c>
      <c r="N95" s="65" t="s">
        <v>428</v>
      </c>
      <c r="O95" s="65" t="s">
        <v>429</v>
      </c>
      <c r="P95" s="66" t="s">
        <v>430</v>
      </c>
    </row>
    <row r="96" spans="12:16">
      <c r="L96" s="67">
        <v>143</v>
      </c>
      <c r="M96" s="68" t="s">
        <v>436</v>
      </c>
      <c r="N96" s="68" t="s">
        <v>428</v>
      </c>
      <c r="O96" s="68" t="s">
        <v>429</v>
      </c>
      <c r="P96" s="69" t="s">
        <v>430</v>
      </c>
    </row>
    <row r="97" spans="12:16">
      <c r="L97" s="64">
        <v>144</v>
      </c>
      <c r="M97" s="65" t="s">
        <v>436</v>
      </c>
      <c r="N97" s="65" t="s">
        <v>428</v>
      </c>
      <c r="O97" s="65" t="s">
        <v>429</v>
      </c>
      <c r="P97" s="66" t="s">
        <v>430</v>
      </c>
    </row>
    <row r="98" spans="12:16">
      <c r="L98" s="67">
        <v>145</v>
      </c>
      <c r="M98" s="68" t="s">
        <v>436</v>
      </c>
      <c r="N98" s="68" t="s">
        <v>428</v>
      </c>
      <c r="O98" s="68" t="s">
        <v>429</v>
      </c>
      <c r="P98" s="69" t="s">
        <v>430</v>
      </c>
    </row>
    <row r="99" spans="12:16">
      <c r="L99" s="64">
        <v>146</v>
      </c>
      <c r="M99" s="65" t="s">
        <v>436</v>
      </c>
      <c r="N99" s="65" t="s">
        <v>428</v>
      </c>
      <c r="O99" s="65" t="s">
        <v>429</v>
      </c>
      <c r="P99" s="66" t="s">
        <v>430</v>
      </c>
    </row>
    <row r="100" spans="12:16">
      <c r="L100" s="67">
        <v>147</v>
      </c>
      <c r="M100" s="68" t="s">
        <v>436</v>
      </c>
      <c r="N100" s="68" t="s">
        <v>428</v>
      </c>
      <c r="O100" s="68" t="s">
        <v>429</v>
      </c>
      <c r="P100" s="69" t="s">
        <v>430</v>
      </c>
    </row>
    <row r="101" spans="12:16">
      <c r="L101" s="64">
        <v>148</v>
      </c>
      <c r="M101" s="65" t="s">
        <v>436</v>
      </c>
      <c r="N101" s="65" t="s">
        <v>428</v>
      </c>
      <c r="O101" s="65" t="s">
        <v>429</v>
      </c>
      <c r="P101" s="66" t="s">
        <v>430</v>
      </c>
    </row>
    <row r="102" spans="12:16">
      <c r="L102" s="67">
        <v>149</v>
      </c>
      <c r="M102" s="68" t="s">
        <v>436</v>
      </c>
      <c r="N102" s="68" t="s">
        <v>428</v>
      </c>
      <c r="O102" s="68" t="s">
        <v>429</v>
      </c>
      <c r="P102" s="69" t="s">
        <v>430</v>
      </c>
    </row>
    <row r="103" spans="12:16">
      <c r="L103" s="64">
        <v>150</v>
      </c>
      <c r="M103" s="65" t="s">
        <v>436</v>
      </c>
      <c r="N103" s="65" t="s">
        <v>428</v>
      </c>
      <c r="O103" s="65" t="s">
        <v>429</v>
      </c>
      <c r="P103" s="66" t="s">
        <v>430</v>
      </c>
    </row>
    <row r="104" spans="12:16">
      <c r="L104" s="67">
        <v>151</v>
      </c>
      <c r="M104" s="68" t="s">
        <v>436</v>
      </c>
      <c r="N104" s="68" t="s">
        <v>428</v>
      </c>
      <c r="O104" s="68" t="s">
        <v>429</v>
      </c>
      <c r="P104" s="69" t="s">
        <v>430</v>
      </c>
    </row>
    <row r="105" spans="12:16">
      <c r="L105" s="64">
        <v>152</v>
      </c>
      <c r="M105" s="65" t="s">
        <v>436</v>
      </c>
      <c r="N105" s="65" t="s">
        <v>428</v>
      </c>
      <c r="O105" s="65" t="s">
        <v>429</v>
      </c>
      <c r="P105" s="66" t="s">
        <v>430</v>
      </c>
    </row>
    <row r="106" spans="12:16">
      <c r="L106" s="67">
        <v>153</v>
      </c>
      <c r="M106" s="68" t="s">
        <v>436</v>
      </c>
      <c r="N106" s="68" t="s">
        <v>428</v>
      </c>
      <c r="O106" s="68" t="s">
        <v>429</v>
      </c>
      <c r="P106" s="69" t="s">
        <v>430</v>
      </c>
    </row>
    <row r="107" spans="12:16">
      <c r="L107" s="64">
        <v>154</v>
      </c>
      <c r="M107" s="65" t="s">
        <v>436</v>
      </c>
      <c r="N107" s="65" t="s">
        <v>428</v>
      </c>
      <c r="O107" s="65" t="s">
        <v>429</v>
      </c>
      <c r="P107" s="66" t="s">
        <v>430</v>
      </c>
    </row>
    <row r="108" spans="12:16">
      <c r="L108" s="67">
        <v>155</v>
      </c>
      <c r="M108" s="68" t="s">
        <v>436</v>
      </c>
      <c r="N108" s="68" t="s">
        <v>428</v>
      </c>
      <c r="O108" s="68" t="s">
        <v>429</v>
      </c>
      <c r="P108" s="69" t="s">
        <v>430</v>
      </c>
    </row>
    <row r="109" spans="12:16">
      <c r="L109" s="64">
        <v>156</v>
      </c>
      <c r="M109" s="65" t="s">
        <v>436</v>
      </c>
      <c r="N109" s="65" t="s">
        <v>428</v>
      </c>
      <c r="O109" s="65" t="s">
        <v>429</v>
      </c>
      <c r="P109" s="66" t="s">
        <v>430</v>
      </c>
    </row>
    <row r="110" spans="12:16">
      <c r="L110" s="67">
        <v>157</v>
      </c>
      <c r="M110" s="68" t="s">
        <v>436</v>
      </c>
      <c r="N110" s="68" t="s">
        <v>428</v>
      </c>
      <c r="O110" s="68" t="s">
        <v>429</v>
      </c>
      <c r="P110" s="69" t="s">
        <v>430</v>
      </c>
    </row>
    <row r="111" spans="12:16">
      <c r="L111" s="64">
        <v>158</v>
      </c>
      <c r="M111" s="65" t="s">
        <v>436</v>
      </c>
      <c r="N111" s="65" t="s">
        <v>428</v>
      </c>
      <c r="O111" s="65" t="s">
        <v>429</v>
      </c>
      <c r="P111" s="66" t="s">
        <v>430</v>
      </c>
    </row>
    <row r="112" spans="12:16">
      <c r="L112" s="67">
        <v>159</v>
      </c>
      <c r="M112" s="68" t="s">
        <v>436</v>
      </c>
      <c r="N112" s="68" t="s">
        <v>428</v>
      </c>
      <c r="O112" s="68" t="s">
        <v>429</v>
      </c>
      <c r="P112" s="69" t="s">
        <v>430</v>
      </c>
    </row>
    <row r="113" spans="12:16">
      <c r="L113" s="64">
        <v>160</v>
      </c>
      <c r="M113" s="65" t="s">
        <v>436</v>
      </c>
      <c r="N113" s="65" t="s">
        <v>428</v>
      </c>
      <c r="O113" s="65" t="s">
        <v>429</v>
      </c>
      <c r="P113" s="66" t="s">
        <v>430</v>
      </c>
    </row>
    <row r="114" spans="12:16">
      <c r="L114" s="70">
        <v>161</v>
      </c>
      <c r="M114" s="68" t="s">
        <v>431</v>
      </c>
      <c r="N114" s="68" t="s">
        <v>431</v>
      </c>
      <c r="O114" s="68" t="s">
        <v>431</v>
      </c>
      <c r="P114" s="71" t="s">
        <v>448</v>
      </c>
    </row>
    <row r="115" spans="12:16">
      <c r="L115" s="64">
        <v>162</v>
      </c>
      <c r="M115" s="65" t="s">
        <v>431</v>
      </c>
      <c r="N115" s="65" t="s">
        <v>431</v>
      </c>
      <c r="O115" s="65" t="s">
        <v>431</v>
      </c>
      <c r="P115" s="72" t="s">
        <v>448</v>
      </c>
    </row>
    <row r="116" spans="12:16">
      <c r="L116" s="67">
        <v>163</v>
      </c>
      <c r="M116" s="68" t="s">
        <v>431</v>
      </c>
      <c r="N116" s="68" t="s">
        <v>431</v>
      </c>
      <c r="O116" s="68" t="s">
        <v>431</v>
      </c>
      <c r="P116" s="71" t="s">
        <v>448</v>
      </c>
    </row>
    <row r="117" spans="12:16">
      <c r="L117" s="64">
        <v>164</v>
      </c>
      <c r="M117" s="65" t="s">
        <v>431</v>
      </c>
      <c r="N117" s="65" t="s">
        <v>431</v>
      </c>
      <c r="O117" s="65" t="s">
        <v>431</v>
      </c>
      <c r="P117" s="72" t="s">
        <v>448</v>
      </c>
    </row>
    <row r="118" spans="12:16">
      <c r="L118" s="67">
        <v>165</v>
      </c>
      <c r="M118" s="68" t="s">
        <v>431</v>
      </c>
      <c r="N118" s="68" t="s">
        <v>431</v>
      </c>
      <c r="O118" s="68" t="s">
        <v>431</v>
      </c>
      <c r="P118" s="71" t="s">
        <v>448</v>
      </c>
    </row>
    <row r="119" spans="12:16">
      <c r="L119" s="64">
        <v>166</v>
      </c>
      <c r="M119" s="65" t="s">
        <v>431</v>
      </c>
      <c r="N119" s="65" t="s">
        <v>431</v>
      </c>
      <c r="O119" s="65" t="s">
        <v>431</v>
      </c>
      <c r="P119" s="72" t="s">
        <v>448</v>
      </c>
    </row>
    <row r="120" spans="12:16">
      <c r="L120" s="67">
        <v>167</v>
      </c>
      <c r="M120" s="68" t="s">
        <v>431</v>
      </c>
      <c r="N120" s="68" t="s">
        <v>431</v>
      </c>
      <c r="O120" s="68" t="s">
        <v>431</v>
      </c>
      <c r="P120" s="71" t="s">
        <v>448</v>
      </c>
    </row>
    <row r="121" spans="12:16">
      <c r="L121" s="64">
        <v>168</v>
      </c>
      <c r="M121" s="65" t="s">
        <v>431</v>
      </c>
      <c r="N121" s="65" t="s">
        <v>431</v>
      </c>
      <c r="O121" s="65" t="s">
        <v>431</v>
      </c>
      <c r="P121" s="72" t="s">
        <v>448</v>
      </c>
    </row>
    <row r="122" spans="12:16">
      <c r="L122" s="67">
        <v>169</v>
      </c>
      <c r="M122" s="68" t="s">
        <v>431</v>
      </c>
      <c r="N122" s="68" t="s">
        <v>431</v>
      </c>
      <c r="O122" s="68" t="s">
        <v>431</v>
      </c>
      <c r="P122" s="71" t="s">
        <v>448</v>
      </c>
    </row>
    <row r="123" spans="12:16">
      <c r="L123" s="64">
        <v>170</v>
      </c>
      <c r="M123" s="65" t="s">
        <v>431</v>
      </c>
      <c r="N123" s="65" t="s">
        <v>431</v>
      </c>
      <c r="O123" s="65" t="s">
        <v>431</v>
      </c>
      <c r="P123" s="72" t="s">
        <v>448</v>
      </c>
    </row>
    <row r="124" spans="12:16">
      <c r="L124" s="67">
        <v>171</v>
      </c>
      <c r="M124" s="68" t="s">
        <v>431</v>
      </c>
      <c r="N124" s="68" t="s">
        <v>431</v>
      </c>
      <c r="O124" s="68" t="s">
        <v>431</v>
      </c>
      <c r="P124" s="71" t="s">
        <v>448</v>
      </c>
    </row>
    <row r="125" spans="12:16">
      <c r="L125" s="64">
        <v>172</v>
      </c>
      <c r="M125" s="65" t="s">
        <v>431</v>
      </c>
      <c r="N125" s="65" t="s">
        <v>431</v>
      </c>
      <c r="O125" s="65" t="s">
        <v>431</v>
      </c>
      <c r="P125" s="72" t="s">
        <v>448</v>
      </c>
    </row>
    <row r="126" spans="12:16">
      <c r="L126" s="67">
        <v>173</v>
      </c>
      <c r="M126" s="68" t="s">
        <v>431</v>
      </c>
      <c r="N126" s="68" t="s">
        <v>431</v>
      </c>
      <c r="O126" s="68" t="s">
        <v>431</v>
      </c>
      <c r="P126" s="71" t="s">
        <v>448</v>
      </c>
    </row>
    <row r="127" spans="12:16">
      <c r="L127" s="64">
        <v>174</v>
      </c>
      <c r="M127" s="65" t="s">
        <v>431</v>
      </c>
      <c r="N127" s="65" t="s">
        <v>431</v>
      </c>
      <c r="O127" s="65" t="s">
        <v>431</v>
      </c>
      <c r="P127" s="72" t="s">
        <v>448</v>
      </c>
    </row>
    <row r="128" spans="12:16">
      <c r="L128" s="67">
        <v>175</v>
      </c>
      <c r="M128" s="68" t="s">
        <v>431</v>
      </c>
      <c r="N128" s="68" t="s">
        <v>431</v>
      </c>
      <c r="O128" s="68" t="s">
        <v>431</v>
      </c>
      <c r="P128" s="71" t="s">
        <v>448</v>
      </c>
    </row>
    <row r="129" spans="12:16">
      <c r="L129" s="64">
        <v>176</v>
      </c>
      <c r="M129" s="65" t="s">
        <v>431</v>
      </c>
      <c r="N129" s="65" t="s">
        <v>431</v>
      </c>
      <c r="O129" s="65" t="s">
        <v>431</v>
      </c>
      <c r="P129" s="72" t="s">
        <v>448</v>
      </c>
    </row>
    <row r="130" spans="12:16">
      <c r="L130" s="67">
        <v>177</v>
      </c>
      <c r="M130" s="68" t="s">
        <v>431</v>
      </c>
      <c r="N130" s="68" t="s">
        <v>431</v>
      </c>
      <c r="O130" s="68" t="s">
        <v>431</v>
      </c>
      <c r="P130" s="71" t="s">
        <v>448</v>
      </c>
    </row>
    <row r="131" spans="12:16">
      <c r="L131" s="64">
        <v>178</v>
      </c>
      <c r="M131" s="65" t="s">
        <v>431</v>
      </c>
      <c r="N131" s="65" t="s">
        <v>431</v>
      </c>
      <c r="O131" s="65" t="s">
        <v>431</v>
      </c>
      <c r="P131" s="72" t="s">
        <v>448</v>
      </c>
    </row>
    <row r="132" spans="12:16">
      <c r="L132" s="67">
        <v>179</v>
      </c>
      <c r="M132" s="68" t="s">
        <v>431</v>
      </c>
      <c r="N132" s="68" t="s">
        <v>431</v>
      </c>
      <c r="O132" s="68" t="s">
        <v>431</v>
      </c>
      <c r="P132" s="71" t="s">
        <v>448</v>
      </c>
    </row>
    <row r="133" spans="12:16">
      <c r="L133" s="64">
        <v>180</v>
      </c>
      <c r="M133" s="65" t="s">
        <v>431</v>
      </c>
      <c r="N133" s="65" t="s">
        <v>431</v>
      </c>
      <c r="O133" s="65" t="s">
        <v>431</v>
      </c>
      <c r="P133" s="72" t="s">
        <v>448</v>
      </c>
    </row>
    <row r="134" spans="12:16">
      <c r="L134" s="67">
        <v>181</v>
      </c>
      <c r="M134" s="68" t="s">
        <v>431</v>
      </c>
      <c r="N134" s="68" t="s">
        <v>431</v>
      </c>
      <c r="O134" s="68" t="s">
        <v>431</v>
      </c>
      <c r="P134" s="71" t="s">
        <v>448</v>
      </c>
    </row>
    <row r="135" spans="12:16">
      <c r="L135" s="64">
        <v>182</v>
      </c>
      <c r="M135" s="65" t="s">
        <v>431</v>
      </c>
      <c r="N135" s="65" t="s">
        <v>431</v>
      </c>
      <c r="O135" s="65" t="s">
        <v>431</v>
      </c>
      <c r="P135" s="72" t="s">
        <v>448</v>
      </c>
    </row>
    <row r="136" spans="12:16">
      <c r="L136" s="67">
        <v>183</v>
      </c>
      <c r="M136" s="68" t="s">
        <v>431</v>
      </c>
      <c r="N136" s="68" t="s">
        <v>431</v>
      </c>
      <c r="O136" s="68" t="s">
        <v>431</v>
      </c>
      <c r="P136" s="71" t="s">
        <v>448</v>
      </c>
    </row>
    <row r="137" spans="12:16">
      <c r="L137" s="64">
        <v>184</v>
      </c>
      <c r="M137" s="65" t="s">
        <v>431</v>
      </c>
      <c r="N137" s="65" t="s">
        <v>431</v>
      </c>
      <c r="O137" s="65" t="s">
        <v>431</v>
      </c>
      <c r="P137" s="72" t="s">
        <v>448</v>
      </c>
    </row>
    <row r="138" spans="12:16">
      <c r="L138" s="67">
        <v>185</v>
      </c>
      <c r="M138" s="68" t="s">
        <v>431</v>
      </c>
      <c r="N138" s="68" t="s">
        <v>431</v>
      </c>
      <c r="O138" s="68" t="s">
        <v>431</v>
      </c>
      <c r="P138" s="71" t="s">
        <v>448</v>
      </c>
    </row>
    <row r="139" spans="12:16">
      <c r="L139" s="64">
        <v>186</v>
      </c>
      <c r="M139" s="65" t="s">
        <v>432</v>
      </c>
      <c r="N139" s="65" t="s">
        <v>432</v>
      </c>
      <c r="O139" s="65" t="s">
        <v>432</v>
      </c>
      <c r="P139" s="72" t="s">
        <v>448</v>
      </c>
    </row>
    <row r="140" spans="12:16">
      <c r="L140" s="67">
        <v>187</v>
      </c>
      <c r="M140" s="68" t="s">
        <v>432</v>
      </c>
      <c r="N140" s="68" t="s">
        <v>432</v>
      </c>
      <c r="O140" s="68" t="s">
        <v>432</v>
      </c>
      <c r="P140" s="71" t="s">
        <v>448</v>
      </c>
    </row>
    <row r="141" spans="12:16">
      <c r="L141" s="64">
        <v>188</v>
      </c>
      <c r="M141" s="65" t="s">
        <v>432</v>
      </c>
      <c r="N141" s="65" t="s">
        <v>432</v>
      </c>
      <c r="O141" s="65" t="s">
        <v>432</v>
      </c>
      <c r="P141" s="72" t="s">
        <v>448</v>
      </c>
    </row>
    <row r="142" spans="12:16">
      <c r="L142" s="67">
        <v>189</v>
      </c>
      <c r="M142" s="68" t="s">
        <v>432</v>
      </c>
      <c r="N142" s="68" t="s">
        <v>432</v>
      </c>
      <c r="O142" s="68" t="s">
        <v>432</v>
      </c>
      <c r="P142" s="71" t="s">
        <v>448</v>
      </c>
    </row>
    <row r="143" spans="12:16">
      <c r="L143" s="64">
        <v>190</v>
      </c>
      <c r="M143" s="65" t="s">
        <v>432</v>
      </c>
      <c r="N143" s="65" t="s">
        <v>432</v>
      </c>
      <c r="O143" s="65" t="s">
        <v>432</v>
      </c>
      <c r="P143" s="72" t="s">
        <v>448</v>
      </c>
    </row>
    <row r="144" spans="12:16">
      <c r="L144" s="67">
        <v>191</v>
      </c>
      <c r="M144" s="68" t="s">
        <v>432</v>
      </c>
      <c r="N144" s="68" t="s">
        <v>432</v>
      </c>
      <c r="O144" s="68" t="s">
        <v>432</v>
      </c>
      <c r="P144" s="71" t="s">
        <v>448</v>
      </c>
    </row>
    <row r="145" spans="12:16">
      <c r="L145" s="64">
        <v>192</v>
      </c>
      <c r="M145" s="65" t="s">
        <v>432</v>
      </c>
      <c r="N145" s="65" t="s">
        <v>432</v>
      </c>
      <c r="O145" s="65" t="s">
        <v>432</v>
      </c>
      <c r="P145" s="72" t="s">
        <v>448</v>
      </c>
    </row>
    <row r="146" spans="12:16">
      <c r="L146" s="67">
        <v>193</v>
      </c>
      <c r="M146" s="68" t="s">
        <v>432</v>
      </c>
      <c r="N146" s="68" t="s">
        <v>432</v>
      </c>
      <c r="O146" s="68" t="s">
        <v>432</v>
      </c>
      <c r="P146" s="71" t="s">
        <v>448</v>
      </c>
    </row>
    <row r="147" spans="12:16">
      <c r="L147" s="64">
        <v>194</v>
      </c>
      <c r="M147" s="65" t="s">
        <v>432</v>
      </c>
      <c r="N147" s="65" t="s">
        <v>432</v>
      </c>
      <c r="O147" s="65" t="s">
        <v>432</v>
      </c>
      <c r="P147" s="72" t="s">
        <v>448</v>
      </c>
    </row>
    <row r="148" spans="12:16">
      <c r="L148" s="67">
        <v>195</v>
      </c>
      <c r="M148" s="68" t="s">
        <v>432</v>
      </c>
      <c r="N148" s="68" t="s">
        <v>432</v>
      </c>
      <c r="O148" s="68" t="s">
        <v>432</v>
      </c>
      <c r="P148" s="71" t="s">
        <v>448</v>
      </c>
    </row>
    <row r="149" spans="12:16">
      <c r="L149" s="64">
        <v>196</v>
      </c>
      <c r="M149" s="65" t="s">
        <v>432</v>
      </c>
      <c r="N149" s="65" t="s">
        <v>432</v>
      </c>
      <c r="O149" s="65" t="s">
        <v>432</v>
      </c>
      <c r="P149" s="72" t="s">
        <v>448</v>
      </c>
    </row>
    <row r="150" spans="12:16">
      <c r="L150" s="67">
        <v>197</v>
      </c>
      <c r="M150" s="68" t="s">
        <v>432</v>
      </c>
      <c r="N150" s="68" t="s">
        <v>432</v>
      </c>
      <c r="O150" s="68" t="s">
        <v>432</v>
      </c>
      <c r="P150" s="71" t="s">
        <v>448</v>
      </c>
    </row>
    <row r="151" spans="12:16">
      <c r="L151" s="64">
        <v>198</v>
      </c>
      <c r="M151" s="65" t="s">
        <v>432</v>
      </c>
      <c r="N151" s="65" t="s">
        <v>432</v>
      </c>
      <c r="O151" s="65" t="s">
        <v>432</v>
      </c>
      <c r="P151" s="72" t="s">
        <v>448</v>
      </c>
    </row>
    <row r="152" spans="12:16">
      <c r="L152" s="67">
        <v>199</v>
      </c>
      <c r="M152" s="68" t="s">
        <v>432</v>
      </c>
      <c r="N152" s="68" t="s">
        <v>432</v>
      </c>
      <c r="O152" s="68" t="s">
        <v>432</v>
      </c>
      <c r="P152" s="71" t="s">
        <v>448</v>
      </c>
    </row>
    <row r="153" spans="12:16">
      <c r="L153" s="64">
        <v>200</v>
      </c>
      <c r="M153" s="65" t="s">
        <v>432</v>
      </c>
      <c r="N153" s="65" t="s">
        <v>432</v>
      </c>
      <c r="O153" s="65" t="s">
        <v>432</v>
      </c>
      <c r="P153" s="72" t="s">
        <v>448</v>
      </c>
    </row>
    <row r="154" spans="12:16">
      <c r="L154" s="67">
        <v>201</v>
      </c>
      <c r="M154" s="68" t="s">
        <v>432</v>
      </c>
      <c r="N154" s="68" t="s">
        <v>432</v>
      </c>
      <c r="O154" s="68" t="s">
        <v>432</v>
      </c>
      <c r="P154" s="71" t="s">
        <v>448</v>
      </c>
    </row>
    <row r="155" spans="12:16">
      <c r="L155" s="64">
        <v>202</v>
      </c>
      <c r="M155" s="65" t="s">
        <v>432</v>
      </c>
      <c r="N155" s="65" t="s">
        <v>432</v>
      </c>
      <c r="O155" s="65" t="s">
        <v>432</v>
      </c>
      <c r="P155" s="72" t="s">
        <v>448</v>
      </c>
    </row>
    <row r="156" spans="12:16">
      <c r="L156" s="67">
        <v>203</v>
      </c>
      <c r="M156" s="68" t="s">
        <v>432</v>
      </c>
      <c r="N156" s="68" t="s">
        <v>432</v>
      </c>
      <c r="O156" s="68" t="s">
        <v>432</v>
      </c>
      <c r="P156" s="71" t="s">
        <v>448</v>
      </c>
    </row>
    <row r="157" spans="12:16">
      <c r="L157" s="64">
        <v>204</v>
      </c>
      <c r="M157" s="65" t="s">
        <v>432</v>
      </c>
      <c r="N157" s="65" t="s">
        <v>432</v>
      </c>
      <c r="O157" s="65" t="s">
        <v>432</v>
      </c>
      <c r="P157" s="72" t="s">
        <v>448</v>
      </c>
    </row>
    <row r="158" spans="12:16">
      <c r="L158" s="67">
        <v>205</v>
      </c>
      <c r="M158" s="68" t="s">
        <v>432</v>
      </c>
      <c r="N158" s="68" t="s">
        <v>432</v>
      </c>
      <c r="O158" s="68" t="s">
        <v>432</v>
      </c>
      <c r="P158" s="71" t="s">
        <v>448</v>
      </c>
    </row>
    <row r="159" spans="12:16">
      <c r="L159" s="64">
        <v>206</v>
      </c>
      <c r="M159" s="65" t="s">
        <v>432</v>
      </c>
      <c r="N159" s="65" t="s">
        <v>432</v>
      </c>
      <c r="O159" s="65" t="s">
        <v>432</v>
      </c>
      <c r="P159" s="72" t="s">
        <v>448</v>
      </c>
    </row>
    <row r="160" spans="12:16">
      <c r="L160" s="67">
        <v>207</v>
      </c>
      <c r="M160" s="68" t="s">
        <v>432</v>
      </c>
      <c r="N160" s="68" t="s">
        <v>432</v>
      </c>
      <c r="O160" s="68" t="s">
        <v>432</v>
      </c>
      <c r="P160" s="71" t="s">
        <v>448</v>
      </c>
    </row>
    <row r="161" spans="12:16">
      <c r="L161" s="64">
        <v>208</v>
      </c>
      <c r="M161" s="65" t="s">
        <v>432</v>
      </c>
      <c r="N161" s="65" t="s">
        <v>432</v>
      </c>
      <c r="O161" s="65" t="s">
        <v>432</v>
      </c>
      <c r="P161" s="72" t="s">
        <v>448</v>
      </c>
    </row>
    <row r="162" spans="12:16">
      <c r="L162" s="67">
        <v>209</v>
      </c>
      <c r="M162" s="68" t="s">
        <v>432</v>
      </c>
      <c r="N162" s="68" t="s">
        <v>432</v>
      </c>
      <c r="O162" s="68" t="s">
        <v>432</v>
      </c>
      <c r="P162" s="71" t="s">
        <v>448</v>
      </c>
    </row>
    <row r="163" spans="12:16">
      <c r="L163" s="64">
        <v>210</v>
      </c>
      <c r="M163" s="65" t="s">
        <v>432</v>
      </c>
      <c r="N163" s="65" t="s">
        <v>432</v>
      </c>
      <c r="O163" s="65" t="s">
        <v>432</v>
      </c>
      <c r="P163" s="72" t="s">
        <v>448</v>
      </c>
    </row>
    <row r="164" spans="12:16">
      <c r="L164" s="67">
        <v>211</v>
      </c>
      <c r="M164" s="68" t="s">
        <v>433</v>
      </c>
      <c r="N164" s="68" t="s">
        <v>433</v>
      </c>
      <c r="O164" s="68" t="s">
        <v>433</v>
      </c>
      <c r="P164" s="71" t="s">
        <v>448</v>
      </c>
    </row>
    <row r="165" spans="12:16">
      <c r="L165" s="64">
        <v>212</v>
      </c>
      <c r="M165" s="65" t="s">
        <v>433</v>
      </c>
      <c r="N165" s="65" t="s">
        <v>433</v>
      </c>
      <c r="O165" s="65" t="s">
        <v>433</v>
      </c>
      <c r="P165" s="72" t="s">
        <v>448</v>
      </c>
    </row>
    <row r="166" spans="12:16">
      <c r="L166" s="67">
        <v>213</v>
      </c>
      <c r="M166" s="68" t="s">
        <v>433</v>
      </c>
      <c r="N166" s="68" t="s">
        <v>433</v>
      </c>
      <c r="O166" s="68" t="s">
        <v>433</v>
      </c>
      <c r="P166" s="71" t="s">
        <v>448</v>
      </c>
    </row>
    <row r="167" spans="12:16">
      <c r="L167" s="64">
        <v>214</v>
      </c>
      <c r="M167" s="65" t="s">
        <v>433</v>
      </c>
      <c r="N167" s="65" t="s">
        <v>433</v>
      </c>
      <c r="O167" s="65" t="s">
        <v>433</v>
      </c>
      <c r="P167" s="72" t="s">
        <v>448</v>
      </c>
    </row>
    <row r="168" spans="12:16">
      <c r="L168" s="67">
        <v>215</v>
      </c>
      <c r="M168" s="68" t="s">
        <v>433</v>
      </c>
      <c r="N168" s="68" t="s">
        <v>433</v>
      </c>
      <c r="O168" s="68" t="s">
        <v>433</v>
      </c>
      <c r="P168" s="71" t="s">
        <v>448</v>
      </c>
    </row>
    <row r="169" spans="12:16">
      <c r="L169" s="64">
        <v>216</v>
      </c>
      <c r="M169" s="65" t="s">
        <v>433</v>
      </c>
      <c r="N169" s="65" t="s">
        <v>433</v>
      </c>
      <c r="O169" s="65" t="s">
        <v>433</v>
      </c>
      <c r="P169" s="72" t="s">
        <v>448</v>
      </c>
    </row>
    <row r="170" spans="12:16">
      <c r="L170" s="67">
        <v>217</v>
      </c>
      <c r="M170" s="68" t="s">
        <v>433</v>
      </c>
      <c r="N170" s="68" t="s">
        <v>433</v>
      </c>
      <c r="O170" s="68" t="s">
        <v>433</v>
      </c>
      <c r="P170" s="71" t="s">
        <v>448</v>
      </c>
    </row>
    <row r="171" spans="12:16">
      <c r="L171" s="64">
        <v>218</v>
      </c>
      <c r="M171" s="65" t="s">
        <v>433</v>
      </c>
      <c r="N171" s="65" t="s">
        <v>433</v>
      </c>
      <c r="O171" s="65" t="s">
        <v>433</v>
      </c>
      <c r="P171" s="72" t="s">
        <v>448</v>
      </c>
    </row>
    <row r="172" spans="12:16">
      <c r="L172" s="67">
        <v>219</v>
      </c>
      <c r="M172" s="68" t="s">
        <v>433</v>
      </c>
      <c r="N172" s="68" t="s">
        <v>433</v>
      </c>
      <c r="O172" s="68" t="s">
        <v>433</v>
      </c>
      <c r="P172" s="71" t="s">
        <v>448</v>
      </c>
    </row>
    <row r="173" spans="12:16">
      <c r="L173" s="64">
        <v>220</v>
      </c>
      <c r="M173" s="65" t="s">
        <v>433</v>
      </c>
      <c r="N173" s="65" t="s">
        <v>433</v>
      </c>
      <c r="O173" s="65" t="s">
        <v>433</v>
      </c>
      <c r="P173" s="72" t="s">
        <v>448</v>
      </c>
    </row>
    <row r="174" spans="12:16">
      <c r="L174" s="67">
        <v>221</v>
      </c>
      <c r="M174" s="68" t="s">
        <v>433</v>
      </c>
      <c r="N174" s="68" t="s">
        <v>433</v>
      </c>
      <c r="O174" s="68" t="s">
        <v>433</v>
      </c>
      <c r="P174" s="71" t="s">
        <v>448</v>
      </c>
    </row>
    <row r="175" spans="12:16">
      <c r="L175" s="64">
        <v>222</v>
      </c>
      <c r="M175" s="65" t="s">
        <v>433</v>
      </c>
      <c r="N175" s="65" t="s">
        <v>433</v>
      </c>
      <c r="O175" s="65" t="s">
        <v>433</v>
      </c>
      <c r="P175" s="72" t="s">
        <v>448</v>
      </c>
    </row>
    <row r="176" spans="12:16">
      <c r="L176" s="67">
        <v>223</v>
      </c>
      <c r="M176" s="68" t="s">
        <v>433</v>
      </c>
      <c r="N176" s="68" t="s">
        <v>433</v>
      </c>
      <c r="O176" s="68" t="s">
        <v>433</v>
      </c>
      <c r="P176" s="71" t="s">
        <v>448</v>
      </c>
    </row>
    <row r="177" spans="12:16">
      <c r="L177" s="64">
        <v>224</v>
      </c>
      <c r="M177" s="65" t="s">
        <v>433</v>
      </c>
      <c r="N177" s="65" t="s">
        <v>433</v>
      </c>
      <c r="O177" s="65" t="s">
        <v>433</v>
      </c>
      <c r="P177" s="72" t="s">
        <v>448</v>
      </c>
    </row>
    <row r="178" spans="12:16">
      <c r="L178" s="67">
        <v>225</v>
      </c>
      <c r="M178" s="68" t="s">
        <v>433</v>
      </c>
      <c r="N178" s="68" t="s">
        <v>433</v>
      </c>
      <c r="O178" s="68" t="s">
        <v>433</v>
      </c>
      <c r="P178" s="71" t="s">
        <v>448</v>
      </c>
    </row>
    <row r="179" spans="12:16">
      <c r="L179" s="64">
        <v>226</v>
      </c>
      <c r="M179" s="65" t="s">
        <v>433</v>
      </c>
      <c r="N179" s="65" t="s">
        <v>433</v>
      </c>
      <c r="O179" s="65" t="s">
        <v>433</v>
      </c>
      <c r="P179" s="72" t="s">
        <v>448</v>
      </c>
    </row>
    <row r="180" spans="12:16">
      <c r="L180" s="67">
        <v>227</v>
      </c>
      <c r="M180" s="68" t="s">
        <v>433</v>
      </c>
      <c r="N180" s="68" t="s">
        <v>433</v>
      </c>
      <c r="O180" s="68" t="s">
        <v>433</v>
      </c>
      <c r="P180" s="71" t="s">
        <v>448</v>
      </c>
    </row>
    <row r="181" spans="12:16">
      <c r="L181" s="64">
        <v>228</v>
      </c>
      <c r="M181" s="65" t="s">
        <v>433</v>
      </c>
      <c r="N181" s="65" t="s">
        <v>433</v>
      </c>
      <c r="O181" s="65" t="s">
        <v>433</v>
      </c>
      <c r="P181" s="72" t="s">
        <v>448</v>
      </c>
    </row>
    <row r="182" spans="12:16">
      <c r="L182" s="67">
        <v>229</v>
      </c>
      <c r="M182" s="68" t="s">
        <v>433</v>
      </c>
      <c r="N182" s="68" t="s">
        <v>433</v>
      </c>
      <c r="O182" s="68" t="s">
        <v>433</v>
      </c>
      <c r="P182" s="71" t="s">
        <v>448</v>
      </c>
    </row>
    <row r="183" spans="12:16">
      <c r="L183" s="64">
        <v>230</v>
      </c>
      <c r="M183" s="65" t="s">
        <v>433</v>
      </c>
      <c r="N183" s="65" t="s">
        <v>433</v>
      </c>
      <c r="O183" s="65" t="s">
        <v>433</v>
      </c>
      <c r="P183" s="72" t="s">
        <v>448</v>
      </c>
    </row>
    <row r="184" spans="12:16">
      <c r="L184" s="67">
        <v>231</v>
      </c>
      <c r="M184" s="68" t="s">
        <v>433</v>
      </c>
      <c r="N184" s="68" t="s">
        <v>433</v>
      </c>
      <c r="O184" s="68" t="s">
        <v>433</v>
      </c>
      <c r="P184" s="71" t="s">
        <v>448</v>
      </c>
    </row>
    <row r="185" spans="12:16">
      <c r="L185" s="64">
        <v>232</v>
      </c>
      <c r="M185" s="65" t="s">
        <v>433</v>
      </c>
      <c r="N185" s="65" t="s">
        <v>433</v>
      </c>
      <c r="O185" s="65" t="s">
        <v>433</v>
      </c>
      <c r="P185" s="72" t="s">
        <v>448</v>
      </c>
    </row>
    <row r="186" spans="12:16">
      <c r="L186" s="67">
        <v>233</v>
      </c>
      <c r="M186" s="68" t="s">
        <v>433</v>
      </c>
      <c r="N186" s="68" t="s">
        <v>433</v>
      </c>
      <c r="O186" s="68" t="s">
        <v>433</v>
      </c>
      <c r="P186" s="71" t="s">
        <v>448</v>
      </c>
    </row>
    <row r="187" spans="12:16">
      <c r="L187" s="64">
        <v>234</v>
      </c>
      <c r="M187" s="65" t="s">
        <v>433</v>
      </c>
      <c r="N187" s="65" t="s">
        <v>433</v>
      </c>
      <c r="O187" s="65" t="s">
        <v>433</v>
      </c>
      <c r="P187" s="72" t="s">
        <v>448</v>
      </c>
    </row>
    <row r="188" spans="12:16">
      <c r="L188" s="67">
        <v>235</v>
      </c>
      <c r="M188" s="68" t="s">
        <v>433</v>
      </c>
      <c r="N188" s="68" t="s">
        <v>433</v>
      </c>
      <c r="O188" s="68" t="s">
        <v>433</v>
      </c>
      <c r="P188" s="71" t="s">
        <v>448</v>
      </c>
    </row>
    <row r="189" spans="12:16">
      <c r="L189" s="64">
        <v>236</v>
      </c>
      <c r="M189" s="65" t="s">
        <v>433</v>
      </c>
      <c r="N189" s="65" t="s">
        <v>433</v>
      </c>
      <c r="O189" s="65" t="s">
        <v>433</v>
      </c>
      <c r="P189" s="72" t="s">
        <v>448</v>
      </c>
    </row>
    <row r="190" spans="12:16">
      <c r="L190" s="67">
        <v>237</v>
      </c>
      <c r="M190" s="68" t="s">
        <v>433</v>
      </c>
      <c r="N190" s="68" t="s">
        <v>433</v>
      </c>
      <c r="O190" s="68" t="s">
        <v>433</v>
      </c>
      <c r="P190" s="71" t="s">
        <v>448</v>
      </c>
    </row>
    <row r="191" spans="12:16">
      <c r="L191" s="64">
        <v>238</v>
      </c>
      <c r="M191" s="65" t="s">
        <v>433</v>
      </c>
      <c r="N191" s="65" t="s">
        <v>433</v>
      </c>
      <c r="O191" s="65" t="s">
        <v>433</v>
      </c>
      <c r="P191" s="72" t="s">
        <v>448</v>
      </c>
    </row>
    <row r="192" spans="12:16">
      <c r="L192" s="67">
        <v>239</v>
      </c>
      <c r="M192" s="68" t="s">
        <v>433</v>
      </c>
      <c r="N192" s="68" t="s">
        <v>433</v>
      </c>
      <c r="O192" s="68" t="s">
        <v>433</v>
      </c>
      <c r="P192" s="71" t="s">
        <v>448</v>
      </c>
    </row>
    <row r="193" spans="12:16">
      <c r="L193" s="64">
        <v>240</v>
      </c>
      <c r="M193" s="65" t="s">
        <v>433</v>
      </c>
      <c r="N193" s="65" t="s">
        <v>433</v>
      </c>
      <c r="O193" s="65" t="s">
        <v>433</v>
      </c>
      <c r="P193" s="72" t="s">
        <v>448</v>
      </c>
    </row>
    <row r="194" spans="12:16">
      <c r="L194" s="67">
        <v>241</v>
      </c>
      <c r="M194" s="68" t="s">
        <v>433</v>
      </c>
      <c r="N194" s="68" t="s">
        <v>433</v>
      </c>
      <c r="O194" s="68" t="s">
        <v>433</v>
      </c>
      <c r="P194" s="71" t="s">
        <v>448</v>
      </c>
    </row>
    <row r="195" spans="12:16">
      <c r="L195" s="64">
        <v>242</v>
      </c>
      <c r="M195" s="65" t="s">
        <v>433</v>
      </c>
      <c r="N195" s="65" t="s">
        <v>433</v>
      </c>
      <c r="O195" s="65" t="s">
        <v>433</v>
      </c>
      <c r="P195" s="72" t="s">
        <v>448</v>
      </c>
    </row>
    <row r="196" spans="12:16">
      <c r="L196" s="67">
        <v>243</v>
      </c>
      <c r="M196" s="68" t="s">
        <v>433</v>
      </c>
      <c r="N196" s="68" t="s">
        <v>433</v>
      </c>
      <c r="O196" s="68" t="s">
        <v>433</v>
      </c>
      <c r="P196" s="71" t="s">
        <v>448</v>
      </c>
    </row>
    <row r="197" spans="12:16">
      <c r="L197" s="64">
        <v>244</v>
      </c>
      <c r="M197" s="65" t="s">
        <v>433</v>
      </c>
      <c r="N197" s="65" t="s">
        <v>433</v>
      </c>
      <c r="O197" s="65" t="s">
        <v>433</v>
      </c>
      <c r="P197" s="72" t="s">
        <v>448</v>
      </c>
    </row>
    <row r="198" spans="12:16">
      <c r="L198" s="67">
        <v>245</v>
      </c>
      <c r="M198" s="68" t="s">
        <v>433</v>
      </c>
      <c r="N198" s="68" t="s">
        <v>433</v>
      </c>
      <c r="O198" s="68" t="s">
        <v>433</v>
      </c>
      <c r="P198" s="71" t="s">
        <v>448</v>
      </c>
    </row>
    <row r="199" spans="12:16">
      <c r="L199" s="64">
        <v>246</v>
      </c>
      <c r="M199" s="65" t="s">
        <v>433</v>
      </c>
      <c r="N199" s="65" t="s">
        <v>433</v>
      </c>
      <c r="O199" s="65" t="s">
        <v>433</v>
      </c>
      <c r="P199" s="72" t="s">
        <v>448</v>
      </c>
    </row>
    <row r="200" spans="12:16">
      <c r="L200" s="67">
        <v>247</v>
      </c>
      <c r="M200" s="68" t="s">
        <v>433</v>
      </c>
      <c r="N200" s="68" t="s">
        <v>433</v>
      </c>
      <c r="O200" s="68" t="s">
        <v>433</v>
      </c>
      <c r="P200" s="71" t="s">
        <v>448</v>
      </c>
    </row>
    <row r="201" spans="12:16">
      <c r="L201" s="64">
        <v>248</v>
      </c>
      <c r="M201" s="65" t="s">
        <v>433</v>
      </c>
      <c r="N201" s="65" t="s">
        <v>433</v>
      </c>
      <c r="O201" s="65" t="s">
        <v>433</v>
      </c>
      <c r="P201" s="72" t="s">
        <v>448</v>
      </c>
    </row>
    <row r="202" spans="12:16">
      <c r="L202" s="67">
        <v>249</v>
      </c>
      <c r="M202" s="68" t="s">
        <v>433</v>
      </c>
      <c r="N202" s="68" t="s">
        <v>433</v>
      </c>
      <c r="O202" s="68" t="s">
        <v>433</v>
      </c>
      <c r="P202" s="71" t="s">
        <v>448</v>
      </c>
    </row>
    <row r="203" spans="12:16">
      <c r="L203" s="64">
        <v>250</v>
      </c>
      <c r="M203" s="65" t="s">
        <v>433</v>
      </c>
      <c r="N203" s="65" t="s">
        <v>433</v>
      </c>
      <c r="O203" s="65" t="s">
        <v>433</v>
      </c>
      <c r="P203" s="72" t="s">
        <v>448</v>
      </c>
    </row>
    <row r="204" spans="12:16">
      <c r="L204" s="67">
        <v>251</v>
      </c>
      <c r="M204" s="68" t="s">
        <v>433</v>
      </c>
      <c r="N204" s="68" t="s">
        <v>433</v>
      </c>
      <c r="O204" s="68" t="s">
        <v>433</v>
      </c>
      <c r="P204" s="71" t="s">
        <v>448</v>
      </c>
    </row>
    <row r="205" spans="12:16">
      <c r="L205" s="64">
        <v>252</v>
      </c>
      <c r="M205" s="65" t="s">
        <v>433</v>
      </c>
      <c r="N205" s="65" t="s">
        <v>433</v>
      </c>
      <c r="O205" s="65" t="s">
        <v>433</v>
      </c>
      <c r="P205" s="72" t="s">
        <v>448</v>
      </c>
    </row>
    <row r="206" spans="12:16">
      <c r="L206" s="67">
        <v>253</v>
      </c>
      <c r="M206" s="68" t="s">
        <v>433</v>
      </c>
      <c r="N206" s="68" t="s">
        <v>433</v>
      </c>
      <c r="O206" s="68" t="s">
        <v>433</v>
      </c>
      <c r="P206" s="71" t="s">
        <v>448</v>
      </c>
    </row>
    <row r="207" spans="12:16">
      <c r="L207" s="64">
        <v>254</v>
      </c>
      <c r="M207" s="65" t="s">
        <v>433</v>
      </c>
      <c r="N207" s="65" t="s">
        <v>433</v>
      </c>
      <c r="O207" s="65" t="s">
        <v>433</v>
      </c>
      <c r="P207" s="72" t="s">
        <v>448</v>
      </c>
    </row>
    <row r="208" spans="12:16">
      <c r="L208" s="67">
        <v>255</v>
      </c>
      <c r="M208" s="68" t="s">
        <v>433</v>
      </c>
      <c r="N208" s="68" t="s">
        <v>433</v>
      </c>
      <c r="O208" s="68" t="s">
        <v>433</v>
      </c>
      <c r="P208" s="71" t="s">
        <v>448</v>
      </c>
    </row>
    <row r="209" spans="12:16">
      <c r="L209" s="64">
        <v>256</v>
      </c>
      <c r="M209" s="65" t="s">
        <v>433</v>
      </c>
      <c r="N209" s="65" t="s">
        <v>433</v>
      </c>
      <c r="O209" s="65" t="s">
        <v>433</v>
      </c>
      <c r="P209" s="72" t="s">
        <v>448</v>
      </c>
    </row>
    <row r="210" spans="12:16">
      <c r="L210" s="67">
        <v>257</v>
      </c>
      <c r="M210" s="68" t="s">
        <v>433</v>
      </c>
      <c r="N210" s="68" t="s">
        <v>433</v>
      </c>
      <c r="O210" s="68" t="s">
        <v>433</v>
      </c>
      <c r="P210" s="71" t="s">
        <v>448</v>
      </c>
    </row>
    <row r="211" spans="12:16">
      <c r="L211" s="64">
        <v>258</v>
      </c>
      <c r="M211" s="65" t="s">
        <v>433</v>
      </c>
      <c r="N211" s="65" t="s">
        <v>433</v>
      </c>
      <c r="O211" s="65" t="s">
        <v>433</v>
      </c>
      <c r="P211" s="72" t="s">
        <v>448</v>
      </c>
    </row>
    <row r="212" spans="12:16">
      <c r="L212" s="67">
        <v>259</v>
      </c>
      <c r="M212" s="68" t="s">
        <v>433</v>
      </c>
      <c r="N212" s="68" t="s">
        <v>433</v>
      </c>
      <c r="O212" s="68" t="s">
        <v>433</v>
      </c>
      <c r="P212" s="71" t="s">
        <v>448</v>
      </c>
    </row>
    <row r="213" spans="12:16">
      <c r="L213" s="64">
        <v>260</v>
      </c>
      <c r="M213" s="65" t="s">
        <v>433</v>
      </c>
      <c r="N213" s="65" t="s">
        <v>433</v>
      </c>
      <c r="O213" s="65" t="s">
        <v>433</v>
      </c>
      <c r="P213" s="72" t="s">
        <v>448</v>
      </c>
    </row>
    <row r="214" spans="12:16">
      <c r="L214" s="67">
        <v>261</v>
      </c>
      <c r="M214" s="73" t="s">
        <v>448</v>
      </c>
      <c r="N214" s="73" t="s">
        <v>448</v>
      </c>
      <c r="O214" s="73" t="s">
        <v>448</v>
      </c>
      <c r="P214" s="71" t="s">
        <v>448</v>
      </c>
    </row>
    <row r="215" spans="12:16">
      <c r="L215" s="64">
        <v>262</v>
      </c>
      <c r="M215" s="74" t="s">
        <v>448</v>
      </c>
      <c r="N215" s="74" t="s">
        <v>448</v>
      </c>
      <c r="O215" s="74" t="s">
        <v>448</v>
      </c>
      <c r="P215" s="72" t="s">
        <v>448</v>
      </c>
    </row>
    <row r="216" spans="12:16">
      <c r="L216" s="67">
        <v>263</v>
      </c>
      <c r="M216" s="73" t="s">
        <v>448</v>
      </c>
      <c r="N216" s="73" t="s">
        <v>448</v>
      </c>
      <c r="O216" s="73" t="s">
        <v>448</v>
      </c>
      <c r="P216" s="71" t="s">
        <v>448</v>
      </c>
    </row>
    <row r="217" spans="12:16">
      <c r="L217" s="64">
        <v>264</v>
      </c>
      <c r="M217" s="74" t="s">
        <v>448</v>
      </c>
      <c r="N217" s="74" t="s">
        <v>448</v>
      </c>
      <c r="O217" s="74" t="s">
        <v>448</v>
      </c>
      <c r="P217" s="72" t="s">
        <v>448</v>
      </c>
    </row>
    <row r="218" spans="12:16">
      <c r="L218" s="67">
        <v>265</v>
      </c>
      <c r="M218" s="73" t="s">
        <v>448</v>
      </c>
      <c r="N218" s="73" t="s">
        <v>448</v>
      </c>
      <c r="O218" s="73" t="s">
        <v>448</v>
      </c>
      <c r="P218" s="71" t="s">
        <v>448</v>
      </c>
    </row>
    <row r="219" spans="12:16">
      <c r="L219" s="64">
        <v>266</v>
      </c>
      <c r="M219" s="74" t="s">
        <v>448</v>
      </c>
      <c r="N219" s="74" t="s">
        <v>448</v>
      </c>
      <c r="O219" s="74" t="s">
        <v>448</v>
      </c>
      <c r="P219" s="72" t="s">
        <v>448</v>
      </c>
    </row>
    <row r="220" spans="12:16">
      <c r="L220" s="67">
        <v>267</v>
      </c>
      <c r="M220" s="73" t="s">
        <v>448</v>
      </c>
      <c r="N220" s="73" t="s">
        <v>448</v>
      </c>
      <c r="O220" s="73" t="s">
        <v>448</v>
      </c>
      <c r="P220" s="71" t="s">
        <v>448</v>
      </c>
    </row>
    <row r="221" spans="12:16">
      <c r="L221" s="64">
        <v>268</v>
      </c>
      <c r="M221" s="74" t="s">
        <v>448</v>
      </c>
      <c r="N221" s="74" t="s">
        <v>448</v>
      </c>
      <c r="O221" s="74" t="s">
        <v>448</v>
      </c>
      <c r="P221" s="72" t="s">
        <v>448</v>
      </c>
    </row>
    <row r="222" spans="12:16">
      <c r="L222" s="67">
        <v>269</v>
      </c>
      <c r="M222" s="73" t="s">
        <v>448</v>
      </c>
      <c r="N222" s="73" t="s">
        <v>448</v>
      </c>
      <c r="O222" s="73" t="s">
        <v>448</v>
      </c>
      <c r="P222" s="71" t="s">
        <v>448</v>
      </c>
    </row>
    <row r="223" spans="12:16">
      <c r="L223" s="64">
        <v>270</v>
      </c>
      <c r="M223" s="74" t="s">
        <v>448</v>
      </c>
      <c r="N223" s="74" t="s">
        <v>448</v>
      </c>
      <c r="O223" s="74" t="s">
        <v>448</v>
      </c>
      <c r="P223" s="72" t="s">
        <v>448</v>
      </c>
    </row>
    <row r="224" spans="12:16">
      <c r="L224" s="67">
        <v>271</v>
      </c>
      <c r="M224" s="73" t="s">
        <v>448</v>
      </c>
      <c r="N224" s="73" t="s">
        <v>448</v>
      </c>
      <c r="O224" s="73" t="s">
        <v>448</v>
      </c>
      <c r="P224" s="71" t="s">
        <v>448</v>
      </c>
    </row>
    <row r="225" spans="12:16">
      <c r="L225" s="64">
        <v>272</v>
      </c>
      <c r="M225" s="74" t="s">
        <v>448</v>
      </c>
      <c r="N225" s="74" t="s">
        <v>448</v>
      </c>
      <c r="O225" s="74" t="s">
        <v>448</v>
      </c>
      <c r="P225" s="72" t="s">
        <v>448</v>
      </c>
    </row>
    <row r="226" spans="12:16">
      <c r="L226" s="67">
        <v>273</v>
      </c>
      <c r="M226" s="73" t="s">
        <v>448</v>
      </c>
      <c r="N226" s="73" t="s">
        <v>448</v>
      </c>
      <c r="O226" s="73" t="s">
        <v>448</v>
      </c>
      <c r="P226" s="71" t="s">
        <v>448</v>
      </c>
    </row>
    <row r="227" spans="12:16">
      <c r="L227" s="64">
        <v>274</v>
      </c>
      <c r="M227" s="74" t="s">
        <v>448</v>
      </c>
      <c r="N227" s="74" t="s">
        <v>448</v>
      </c>
      <c r="O227" s="74" t="s">
        <v>448</v>
      </c>
      <c r="P227" s="72" t="s">
        <v>448</v>
      </c>
    </row>
    <row r="228" spans="12:16">
      <c r="L228" s="67">
        <v>275</v>
      </c>
      <c r="M228" s="73" t="s">
        <v>448</v>
      </c>
      <c r="N228" s="73" t="s">
        <v>448</v>
      </c>
      <c r="O228" s="73" t="s">
        <v>448</v>
      </c>
      <c r="P228" s="71" t="s">
        <v>448</v>
      </c>
    </row>
    <row r="229" spans="12:16">
      <c r="L229" s="64">
        <v>276</v>
      </c>
      <c r="M229" s="74" t="s">
        <v>448</v>
      </c>
      <c r="N229" s="74" t="s">
        <v>448</v>
      </c>
      <c r="O229" s="74" t="s">
        <v>448</v>
      </c>
      <c r="P229" s="72" t="s">
        <v>448</v>
      </c>
    </row>
    <row r="230" spans="12:16">
      <c r="L230" s="67">
        <v>277</v>
      </c>
      <c r="M230" s="73" t="s">
        <v>448</v>
      </c>
      <c r="N230" s="73" t="s">
        <v>448</v>
      </c>
      <c r="O230" s="73" t="s">
        <v>448</v>
      </c>
      <c r="P230" s="71" t="s">
        <v>448</v>
      </c>
    </row>
    <row r="231" spans="12:16">
      <c r="L231" s="64">
        <v>278</v>
      </c>
      <c r="M231" s="74" t="s">
        <v>448</v>
      </c>
      <c r="N231" s="74" t="s">
        <v>448</v>
      </c>
      <c r="O231" s="74" t="s">
        <v>448</v>
      </c>
      <c r="P231" s="72" t="s">
        <v>448</v>
      </c>
    </row>
    <row r="232" spans="12:16">
      <c r="L232" s="67">
        <v>279</v>
      </c>
      <c r="M232" s="73" t="s">
        <v>448</v>
      </c>
      <c r="N232" s="73" t="s">
        <v>448</v>
      </c>
      <c r="O232" s="73" t="s">
        <v>448</v>
      </c>
      <c r="P232" s="71" t="s">
        <v>448</v>
      </c>
    </row>
    <row r="233" spans="12:16">
      <c r="L233" s="64">
        <v>280</v>
      </c>
      <c r="M233" s="74" t="s">
        <v>448</v>
      </c>
      <c r="N233" s="74" t="s">
        <v>448</v>
      </c>
      <c r="O233" s="74" t="s">
        <v>448</v>
      </c>
      <c r="P233" s="72" t="s">
        <v>448</v>
      </c>
    </row>
    <row r="234" spans="12:16">
      <c r="L234" s="67">
        <v>281</v>
      </c>
      <c r="M234" s="73" t="s">
        <v>448</v>
      </c>
      <c r="N234" s="73" t="s">
        <v>448</v>
      </c>
      <c r="O234" s="73" t="s">
        <v>448</v>
      </c>
      <c r="P234" s="71" t="s">
        <v>448</v>
      </c>
    </row>
    <row r="235" spans="12:16">
      <c r="L235" s="64">
        <v>282</v>
      </c>
      <c r="M235" s="74" t="s">
        <v>448</v>
      </c>
      <c r="N235" s="74" t="s">
        <v>448</v>
      </c>
      <c r="O235" s="74" t="s">
        <v>448</v>
      </c>
      <c r="P235" s="72" t="s">
        <v>448</v>
      </c>
    </row>
    <row r="236" spans="12:16">
      <c r="L236" s="67">
        <v>283</v>
      </c>
      <c r="M236" s="73" t="s">
        <v>448</v>
      </c>
      <c r="N236" s="73" t="s">
        <v>448</v>
      </c>
      <c r="O236" s="73" t="s">
        <v>448</v>
      </c>
      <c r="P236" s="71" t="s">
        <v>448</v>
      </c>
    </row>
    <row r="237" spans="12:16">
      <c r="L237" s="64">
        <v>284</v>
      </c>
      <c r="M237" s="74" t="s">
        <v>448</v>
      </c>
      <c r="N237" s="74" t="s">
        <v>448</v>
      </c>
      <c r="O237" s="74" t="s">
        <v>448</v>
      </c>
      <c r="P237" s="72" t="s">
        <v>448</v>
      </c>
    </row>
    <row r="238" spans="12:16">
      <c r="L238" s="67">
        <v>285</v>
      </c>
      <c r="M238" s="73" t="s">
        <v>448</v>
      </c>
      <c r="N238" s="73" t="s">
        <v>448</v>
      </c>
      <c r="O238" s="73" t="s">
        <v>448</v>
      </c>
      <c r="P238" s="71" t="s">
        <v>448</v>
      </c>
    </row>
    <row r="239" spans="12:16">
      <c r="L239" s="64">
        <v>286</v>
      </c>
      <c r="M239" s="74" t="s">
        <v>448</v>
      </c>
      <c r="N239" s="74" t="s">
        <v>448</v>
      </c>
      <c r="O239" s="74" t="s">
        <v>448</v>
      </c>
      <c r="P239" s="72" t="s">
        <v>448</v>
      </c>
    </row>
    <row r="240" spans="12:16">
      <c r="L240" s="67">
        <v>287</v>
      </c>
      <c r="M240" s="73" t="s">
        <v>448</v>
      </c>
      <c r="N240" s="73" t="s">
        <v>448</v>
      </c>
      <c r="O240" s="73" t="s">
        <v>448</v>
      </c>
      <c r="P240" s="71" t="s">
        <v>448</v>
      </c>
    </row>
    <row r="241" spans="12:16">
      <c r="L241" s="64">
        <v>288</v>
      </c>
      <c r="M241" s="74" t="s">
        <v>448</v>
      </c>
      <c r="N241" s="74" t="s">
        <v>448</v>
      </c>
      <c r="O241" s="74" t="s">
        <v>448</v>
      </c>
      <c r="P241" s="72" t="s">
        <v>448</v>
      </c>
    </row>
    <row r="242" spans="12:16">
      <c r="L242" s="67">
        <v>289</v>
      </c>
      <c r="M242" s="73" t="s">
        <v>448</v>
      </c>
      <c r="N242" s="73" t="s">
        <v>448</v>
      </c>
      <c r="O242" s="73" t="s">
        <v>448</v>
      </c>
      <c r="P242" s="71" t="s">
        <v>448</v>
      </c>
    </row>
    <row r="243" spans="12:16">
      <c r="L243" s="64">
        <v>290</v>
      </c>
      <c r="M243" s="74" t="s">
        <v>448</v>
      </c>
      <c r="N243" s="74" t="s">
        <v>448</v>
      </c>
      <c r="O243" s="74" t="s">
        <v>448</v>
      </c>
      <c r="P243" s="72" t="s">
        <v>448</v>
      </c>
    </row>
    <row r="244" spans="12:16">
      <c r="L244" s="67">
        <v>291</v>
      </c>
      <c r="M244" s="73" t="s">
        <v>448</v>
      </c>
      <c r="N244" s="73" t="s">
        <v>448</v>
      </c>
      <c r="O244" s="73" t="s">
        <v>448</v>
      </c>
      <c r="P244" s="71" t="s">
        <v>448</v>
      </c>
    </row>
    <row r="245" spans="12:16">
      <c r="L245" s="64">
        <v>292</v>
      </c>
      <c r="M245" s="74" t="s">
        <v>448</v>
      </c>
      <c r="N245" s="74" t="s">
        <v>448</v>
      </c>
      <c r="O245" s="74" t="s">
        <v>448</v>
      </c>
      <c r="P245" s="72" t="s">
        <v>448</v>
      </c>
    </row>
    <row r="246" spans="12:16">
      <c r="L246" s="67">
        <v>293</v>
      </c>
      <c r="M246" s="73" t="s">
        <v>448</v>
      </c>
      <c r="N246" s="73" t="s">
        <v>448</v>
      </c>
      <c r="O246" s="73" t="s">
        <v>448</v>
      </c>
      <c r="P246" s="71" t="s">
        <v>448</v>
      </c>
    </row>
    <row r="247" spans="12:16">
      <c r="L247" s="64">
        <v>294</v>
      </c>
      <c r="M247" s="74" t="s">
        <v>448</v>
      </c>
      <c r="N247" s="74" t="s">
        <v>448</v>
      </c>
      <c r="O247" s="74" t="s">
        <v>448</v>
      </c>
      <c r="P247" s="72" t="s">
        <v>448</v>
      </c>
    </row>
    <row r="248" spans="12:16">
      <c r="L248" s="67">
        <v>295</v>
      </c>
      <c r="M248" s="73" t="s">
        <v>448</v>
      </c>
      <c r="N248" s="73" t="s">
        <v>448</v>
      </c>
      <c r="O248" s="73" t="s">
        <v>448</v>
      </c>
      <c r="P248" s="71" t="s">
        <v>448</v>
      </c>
    </row>
    <row r="249" spans="12:16">
      <c r="L249" s="64">
        <v>296</v>
      </c>
      <c r="M249" s="74" t="s">
        <v>448</v>
      </c>
      <c r="N249" s="74" t="s">
        <v>448</v>
      </c>
      <c r="O249" s="74" t="s">
        <v>448</v>
      </c>
      <c r="P249" s="72" t="s">
        <v>448</v>
      </c>
    </row>
    <row r="250" spans="12:16">
      <c r="L250" s="67">
        <v>297</v>
      </c>
      <c r="M250" s="73" t="s">
        <v>448</v>
      </c>
      <c r="N250" s="73" t="s">
        <v>448</v>
      </c>
      <c r="O250" s="73" t="s">
        <v>448</v>
      </c>
      <c r="P250" s="71" t="s">
        <v>448</v>
      </c>
    </row>
    <row r="251" spans="12:16">
      <c r="L251" s="64">
        <v>298</v>
      </c>
      <c r="M251" s="74" t="s">
        <v>448</v>
      </c>
      <c r="N251" s="74" t="s">
        <v>448</v>
      </c>
      <c r="O251" s="74" t="s">
        <v>448</v>
      </c>
      <c r="P251" s="72" t="s">
        <v>448</v>
      </c>
    </row>
    <row r="252" spans="12:16">
      <c r="L252" s="67">
        <v>299</v>
      </c>
      <c r="M252" s="73" t="s">
        <v>448</v>
      </c>
      <c r="N252" s="73" t="s">
        <v>448</v>
      </c>
      <c r="O252" s="73" t="s">
        <v>448</v>
      </c>
      <c r="P252" s="71" t="s">
        <v>448</v>
      </c>
    </row>
    <row r="253" spans="12:16">
      <c r="L253" s="70">
        <v>300</v>
      </c>
      <c r="M253" s="74" t="s">
        <v>448</v>
      </c>
      <c r="N253" s="74" t="s">
        <v>448</v>
      </c>
      <c r="O253" s="74" t="s">
        <v>448</v>
      </c>
      <c r="P253" s="72" t="s">
        <v>448</v>
      </c>
    </row>
    <row r="254" spans="12:16">
      <c r="L254" s="67">
        <v>301</v>
      </c>
      <c r="M254" s="73" t="s">
        <v>448</v>
      </c>
      <c r="N254" s="73" t="s">
        <v>448</v>
      </c>
      <c r="O254" s="73" t="s">
        <v>448</v>
      </c>
      <c r="P254" s="71" t="s">
        <v>448</v>
      </c>
    </row>
    <row r="255" spans="12:16">
      <c r="L255" s="64">
        <v>302</v>
      </c>
      <c r="M255" s="74" t="s">
        <v>448</v>
      </c>
      <c r="N255" s="74" t="s">
        <v>448</v>
      </c>
      <c r="O255" s="74" t="s">
        <v>448</v>
      </c>
      <c r="P255" s="72" t="s">
        <v>448</v>
      </c>
    </row>
    <row r="256" spans="12:16">
      <c r="L256" s="67">
        <v>303</v>
      </c>
      <c r="M256" s="73" t="s">
        <v>448</v>
      </c>
      <c r="N256" s="73" t="s">
        <v>448</v>
      </c>
      <c r="O256" s="73" t="s">
        <v>448</v>
      </c>
      <c r="P256" s="71" t="s">
        <v>448</v>
      </c>
    </row>
    <row r="257" spans="12:16">
      <c r="L257" s="64">
        <v>304</v>
      </c>
      <c r="M257" s="74" t="s">
        <v>448</v>
      </c>
      <c r="N257" s="74" t="s">
        <v>448</v>
      </c>
      <c r="O257" s="74" t="s">
        <v>448</v>
      </c>
      <c r="P257" s="72" t="s">
        <v>448</v>
      </c>
    </row>
    <row r="258" spans="12:16">
      <c r="L258" s="67">
        <v>305</v>
      </c>
      <c r="M258" s="73" t="s">
        <v>448</v>
      </c>
      <c r="N258" s="73" t="s">
        <v>448</v>
      </c>
      <c r="O258" s="73" t="s">
        <v>448</v>
      </c>
      <c r="P258" s="71" t="s">
        <v>448</v>
      </c>
    </row>
    <row r="259" spans="12:16">
      <c r="L259" s="64">
        <v>306</v>
      </c>
      <c r="M259" s="74" t="s">
        <v>448</v>
      </c>
      <c r="N259" s="74" t="s">
        <v>448</v>
      </c>
      <c r="O259" s="74" t="s">
        <v>448</v>
      </c>
      <c r="P259" s="72" t="s">
        <v>448</v>
      </c>
    </row>
    <row r="260" spans="12:16">
      <c r="L260" s="67">
        <v>307</v>
      </c>
      <c r="M260" s="73" t="s">
        <v>448</v>
      </c>
      <c r="N260" s="73" t="s">
        <v>448</v>
      </c>
      <c r="O260" s="73" t="s">
        <v>448</v>
      </c>
      <c r="P260" s="71" t="s">
        <v>448</v>
      </c>
    </row>
    <row r="261" spans="12:16">
      <c r="L261" s="64">
        <v>308</v>
      </c>
      <c r="M261" s="74" t="s">
        <v>448</v>
      </c>
      <c r="N261" s="74" t="s">
        <v>448</v>
      </c>
      <c r="O261" s="74" t="s">
        <v>448</v>
      </c>
      <c r="P261" s="72" t="s">
        <v>448</v>
      </c>
    </row>
    <row r="262" spans="12:16">
      <c r="L262" s="67">
        <v>309</v>
      </c>
      <c r="M262" s="73" t="s">
        <v>448</v>
      </c>
      <c r="N262" s="73" t="s">
        <v>448</v>
      </c>
      <c r="O262" s="73" t="s">
        <v>448</v>
      </c>
      <c r="P262" s="71" t="s">
        <v>448</v>
      </c>
    </row>
    <row r="263" spans="12:16">
      <c r="L263" s="64">
        <v>310</v>
      </c>
      <c r="M263" s="74" t="s">
        <v>448</v>
      </c>
      <c r="N263" s="74" t="s">
        <v>448</v>
      </c>
      <c r="O263" s="74" t="s">
        <v>448</v>
      </c>
      <c r="P263" s="72" t="s">
        <v>448</v>
      </c>
    </row>
    <row r="264" spans="12:16">
      <c r="L264" s="67">
        <v>311</v>
      </c>
      <c r="M264" s="73" t="s">
        <v>448</v>
      </c>
      <c r="N264" s="73" t="s">
        <v>448</v>
      </c>
      <c r="O264" s="73" t="s">
        <v>448</v>
      </c>
      <c r="P264" s="71" t="s">
        <v>448</v>
      </c>
    </row>
    <row r="265" spans="12:16">
      <c r="L265" s="64">
        <v>312</v>
      </c>
      <c r="M265" s="74" t="s">
        <v>448</v>
      </c>
      <c r="N265" s="74" t="s">
        <v>448</v>
      </c>
      <c r="O265" s="74" t="s">
        <v>448</v>
      </c>
      <c r="P265" s="72" t="s">
        <v>448</v>
      </c>
    </row>
    <row r="266" spans="12:16">
      <c r="L266" s="67">
        <v>313</v>
      </c>
      <c r="M266" s="73" t="s">
        <v>448</v>
      </c>
      <c r="N266" s="73" t="s">
        <v>448</v>
      </c>
      <c r="O266" s="73" t="s">
        <v>448</v>
      </c>
      <c r="P266" s="71" t="s">
        <v>448</v>
      </c>
    </row>
    <row r="267" spans="12:16">
      <c r="L267" s="64">
        <v>314</v>
      </c>
      <c r="M267" s="74" t="s">
        <v>448</v>
      </c>
      <c r="N267" s="74" t="s">
        <v>448</v>
      </c>
      <c r="O267" s="74" t="s">
        <v>448</v>
      </c>
      <c r="P267" s="72" t="s">
        <v>448</v>
      </c>
    </row>
    <row r="268" spans="12:16">
      <c r="L268" s="67">
        <v>315</v>
      </c>
      <c r="M268" s="73" t="s">
        <v>448</v>
      </c>
      <c r="N268" s="73" t="s">
        <v>448</v>
      </c>
      <c r="O268" s="73" t="s">
        <v>448</v>
      </c>
      <c r="P268" s="71" t="s">
        <v>448</v>
      </c>
    </row>
    <row r="269" spans="12:16">
      <c r="L269" s="64">
        <v>316</v>
      </c>
      <c r="M269" s="74" t="s">
        <v>448</v>
      </c>
      <c r="N269" s="74" t="s">
        <v>448</v>
      </c>
      <c r="O269" s="74" t="s">
        <v>448</v>
      </c>
      <c r="P269" s="72" t="s">
        <v>448</v>
      </c>
    </row>
    <row r="270" spans="12:16">
      <c r="L270" s="67">
        <v>317</v>
      </c>
      <c r="M270" s="73" t="s">
        <v>448</v>
      </c>
      <c r="N270" s="73" t="s">
        <v>448</v>
      </c>
      <c r="O270" s="73" t="s">
        <v>448</v>
      </c>
      <c r="P270" s="71" t="s">
        <v>448</v>
      </c>
    </row>
    <row r="271" spans="12:16">
      <c r="L271" s="64">
        <v>318</v>
      </c>
      <c r="M271" s="74" t="s">
        <v>448</v>
      </c>
      <c r="N271" s="74" t="s">
        <v>448</v>
      </c>
      <c r="O271" s="74" t="s">
        <v>448</v>
      </c>
      <c r="P271" s="72" t="s">
        <v>448</v>
      </c>
    </row>
    <row r="272" spans="12:16">
      <c r="L272" s="67">
        <v>319</v>
      </c>
      <c r="M272" s="73" t="s">
        <v>448</v>
      </c>
      <c r="N272" s="73" t="s">
        <v>448</v>
      </c>
      <c r="O272" s="73" t="s">
        <v>448</v>
      </c>
      <c r="P272" s="71" t="s">
        <v>448</v>
      </c>
    </row>
    <row r="273" spans="12:16">
      <c r="L273" s="64">
        <v>320</v>
      </c>
      <c r="M273" s="74" t="s">
        <v>448</v>
      </c>
      <c r="N273" s="74" t="s">
        <v>448</v>
      </c>
      <c r="O273" s="74" t="s">
        <v>448</v>
      </c>
      <c r="P273" s="72" t="s">
        <v>448</v>
      </c>
    </row>
    <row r="274" spans="12:16">
      <c r="L274" s="67">
        <v>321</v>
      </c>
      <c r="M274" s="73" t="s">
        <v>448</v>
      </c>
      <c r="N274" s="73" t="s">
        <v>448</v>
      </c>
      <c r="O274" s="73" t="s">
        <v>448</v>
      </c>
      <c r="P274" s="71" t="s">
        <v>448</v>
      </c>
    </row>
    <row r="275" spans="12:16">
      <c r="L275" s="64">
        <v>322</v>
      </c>
      <c r="M275" s="74" t="s">
        <v>448</v>
      </c>
      <c r="N275" s="74" t="s">
        <v>448</v>
      </c>
      <c r="O275" s="74" t="s">
        <v>448</v>
      </c>
      <c r="P275" s="72" t="s">
        <v>448</v>
      </c>
    </row>
    <row r="276" spans="12:16">
      <c r="L276" s="67">
        <v>323</v>
      </c>
      <c r="M276" s="73" t="s">
        <v>448</v>
      </c>
      <c r="N276" s="73" t="s">
        <v>448</v>
      </c>
      <c r="O276" s="73" t="s">
        <v>448</v>
      </c>
      <c r="P276" s="71" t="s">
        <v>448</v>
      </c>
    </row>
    <row r="277" spans="12:16">
      <c r="L277" s="64">
        <v>324</v>
      </c>
      <c r="M277" s="74" t="s">
        <v>448</v>
      </c>
      <c r="N277" s="74" t="s">
        <v>448</v>
      </c>
      <c r="O277" s="74" t="s">
        <v>448</v>
      </c>
      <c r="P277" s="72" t="s">
        <v>448</v>
      </c>
    </row>
    <row r="278" spans="12:16">
      <c r="L278" s="67">
        <v>325</v>
      </c>
      <c r="M278" s="73" t="s">
        <v>448</v>
      </c>
      <c r="N278" s="73" t="s">
        <v>448</v>
      </c>
      <c r="O278" s="73" t="s">
        <v>448</v>
      </c>
      <c r="P278" s="71" t="s">
        <v>448</v>
      </c>
    </row>
    <row r="279" spans="12:16">
      <c r="L279" s="64">
        <v>326</v>
      </c>
      <c r="M279" s="74" t="s">
        <v>448</v>
      </c>
      <c r="N279" s="74" t="s">
        <v>448</v>
      </c>
      <c r="O279" s="74" t="s">
        <v>448</v>
      </c>
      <c r="P279" s="72" t="s">
        <v>448</v>
      </c>
    </row>
    <row r="280" spans="12:16">
      <c r="L280" s="67">
        <v>327</v>
      </c>
      <c r="M280" s="73" t="s">
        <v>448</v>
      </c>
      <c r="N280" s="73" t="s">
        <v>448</v>
      </c>
      <c r="O280" s="73" t="s">
        <v>448</v>
      </c>
      <c r="P280" s="71" t="s">
        <v>448</v>
      </c>
    </row>
    <row r="281" spans="12:16">
      <c r="L281" s="64">
        <v>328</v>
      </c>
      <c r="M281" s="74" t="s">
        <v>448</v>
      </c>
      <c r="N281" s="74" t="s">
        <v>448</v>
      </c>
      <c r="O281" s="74" t="s">
        <v>448</v>
      </c>
      <c r="P281" s="72" t="s">
        <v>448</v>
      </c>
    </row>
    <row r="282" spans="12:16">
      <c r="L282" s="67">
        <v>329</v>
      </c>
      <c r="M282" s="73" t="s">
        <v>448</v>
      </c>
      <c r="N282" s="73" t="s">
        <v>448</v>
      </c>
      <c r="O282" s="73" t="s">
        <v>448</v>
      </c>
      <c r="P282" s="71" t="s">
        <v>448</v>
      </c>
    </row>
    <row r="283" spans="12:16">
      <c r="L283" s="64">
        <v>330</v>
      </c>
      <c r="M283" s="74" t="s">
        <v>448</v>
      </c>
      <c r="N283" s="74" t="s">
        <v>448</v>
      </c>
      <c r="O283" s="74" t="s">
        <v>448</v>
      </c>
      <c r="P283" s="72" t="s">
        <v>448</v>
      </c>
    </row>
    <row r="284" spans="12:16">
      <c r="L284" s="67">
        <v>331</v>
      </c>
      <c r="M284" s="73" t="s">
        <v>448</v>
      </c>
      <c r="N284" s="73" t="s">
        <v>448</v>
      </c>
      <c r="O284" s="73" t="s">
        <v>448</v>
      </c>
      <c r="P284" s="71" t="s">
        <v>448</v>
      </c>
    </row>
    <row r="285" spans="12:16">
      <c r="L285" s="64">
        <v>332</v>
      </c>
      <c r="M285" s="74" t="s">
        <v>448</v>
      </c>
      <c r="N285" s="74" t="s">
        <v>448</v>
      </c>
      <c r="O285" s="74" t="s">
        <v>448</v>
      </c>
      <c r="P285" s="72" t="s">
        <v>448</v>
      </c>
    </row>
    <row r="286" spans="12:16">
      <c r="L286" s="67">
        <v>333</v>
      </c>
      <c r="M286" s="73" t="s">
        <v>448</v>
      </c>
      <c r="N286" s="73" t="s">
        <v>448</v>
      </c>
      <c r="O286" s="73" t="s">
        <v>448</v>
      </c>
      <c r="P286" s="71" t="s">
        <v>448</v>
      </c>
    </row>
    <row r="287" spans="12:16">
      <c r="L287" s="64">
        <v>334</v>
      </c>
      <c r="M287" s="74" t="s">
        <v>448</v>
      </c>
      <c r="N287" s="74" t="s">
        <v>448</v>
      </c>
      <c r="O287" s="74" t="s">
        <v>448</v>
      </c>
      <c r="P287" s="72" t="s">
        <v>448</v>
      </c>
    </row>
    <row r="288" spans="12:16">
      <c r="L288" s="67">
        <v>335</v>
      </c>
      <c r="M288" s="73" t="s">
        <v>448</v>
      </c>
      <c r="N288" s="73" t="s">
        <v>448</v>
      </c>
      <c r="O288" s="73" t="s">
        <v>448</v>
      </c>
      <c r="P288" s="71" t="s">
        <v>448</v>
      </c>
    </row>
    <row r="289" spans="12:16">
      <c r="L289" s="64">
        <v>336</v>
      </c>
      <c r="M289" s="74" t="s">
        <v>448</v>
      </c>
      <c r="N289" s="74" t="s">
        <v>448</v>
      </c>
      <c r="O289" s="74" t="s">
        <v>448</v>
      </c>
      <c r="P289" s="72" t="s">
        <v>448</v>
      </c>
    </row>
    <row r="290" spans="12:16">
      <c r="L290" s="67">
        <v>337</v>
      </c>
      <c r="M290" s="73" t="s">
        <v>448</v>
      </c>
      <c r="N290" s="73" t="s">
        <v>448</v>
      </c>
      <c r="O290" s="73" t="s">
        <v>448</v>
      </c>
      <c r="P290" s="71" t="s">
        <v>448</v>
      </c>
    </row>
    <row r="291" spans="12:16">
      <c r="L291" s="64">
        <v>338</v>
      </c>
      <c r="M291" s="74" t="s">
        <v>448</v>
      </c>
      <c r="N291" s="74" t="s">
        <v>448</v>
      </c>
      <c r="O291" s="74" t="s">
        <v>448</v>
      </c>
      <c r="P291" s="72" t="s">
        <v>448</v>
      </c>
    </row>
    <row r="292" spans="12:16">
      <c r="L292" s="67">
        <v>339</v>
      </c>
      <c r="M292" s="73" t="s">
        <v>448</v>
      </c>
      <c r="N292" s="73" t="s">
        <v>448</v>
      </c>
      <c r="O292" s="73" t="s">
        <v>448</v>
      </c>
      <c r="P292" s="71" t="s">
        <v>448</v>
      </c>
    </row>
    <row r="293" spans="12:16">
      <c r="L293" s="64">
        <v>340</v>
      </c>
      <c r="M293" s="74" t="s">
        <v>448</v>
      </c>
      <c r="N293" s="74" t="s">
        <v>448</v>
      </c>
      <c r="O293" s="74" t="s">
        <v>448</v>
      </c>
      <c r="P293" s="72" t="s">
        <v>448</v>
      </c>
    </row>
    <row r="294" spans="12:16">
      <c r="L294" s="67">
        <v>341</v>
      </c>
      <c r="M294" s="73" t="s">
        <v>448</v>
      </c>
      <c r="N294" s="73" t="s">
        <v>448</v>
      </c>
      <c r="O294" s="73" t="s">
        <v>448</v>
      </c>
      <c r="P294" s="71" t="s">
        <v>448</v>
      </c>
    </row>
    <row r="295" spans="12:16">
      <c r="L295" s="64">
        <v>342</v>
      </c>
      <c r="M295" s="74" t="s">
        <v>448</v>
      </c>
      <c r="N295" s="74" t="s">
        <v>448</v>
      </c>
      <c r="O295" s="74" t="s">
        <v>448</v>
      </c>
      <c r="P295" s="72" t="s">
        <v>448</v>
      </c>
    </row>
    <row r="296" spans="12:16">
      <c r="L296" s="67">
        <v>343</v>
      </c>
      <c r="M296" s="73" t="s">
        <v>448</v>
      </c>
      <c r="N296" s="73" t="s">
        <v>448</v>
      </c>
      <c r="O296" s="73" t="s">
        <v>448</v>
      </c>
      <c r="P296" s="71" t="s">
        <v>448</v>
      </c>
    </row>
    <row r="297" spans="12:16">
      <c r="L297" s="64">
        <v>344</v>
      </c>
      <c r="M297" s="74" t="s">
        <v>448</v>
      </c>
      <c r="N297" s="74" t="s">
        <v>448</v>
      </c>
      <c r="O297" s="74" t="s">
        <v>448</v>
      </c>
      <c r="P297" s="72" t="s">
        <v>448</v>
      </c>
    </row>
    <row r="298" spans="12:16">
      <c r="L298" s="67">
        <v>345</v>
      </c>
      <c r="M298" s="73" t="s">
        <v>448</v>
      </c>
      <c r="N298" s="73" t="s">
        <v>448</v>
      </c>
      <c r="O298" s="73" t="s">
        <v>448</v>
      </c>
      <c r="P298" s="71" t="s">
        <v>448</v>
      </c>
    </row>
    <row r="299" spans="12:16">
      <c r="L299" s="64">
        <v>346</v>
      </c>
      <c r="M299" s="74" t="s">
        <v>448</v>
      </c>
      <c r="N299" s="74" t="s">
        <v>448</v>
      </c>
      <c r="O299" s="74" t="s">
        <v>448</v>
      </c>
      <c r="P299" s="72" t="s">
        <v>448</v>
      </c>
    </row>
    <row r="300" spans="12:16">
      <c r="L300" s="67">
        <v>347</v>
      </c>
      <c r="M300" s="73" t="s">
        <v>448</v>
      </c>
      <c r="N300" s="73" t="s">
        <v>448</v>
      </c>
      <c r="O300" s="73" t="s">
        <v>448</v>
      </c>
      <c r="P300" s="71" t="s">
        <v>448</v>
      </c>
    </row>
    <row r="301" spans="12:16">
      <c r="L301" s="64">
        <v>348</v>
      </c>
      <c r="M301" s="74" t="s">
        <v>448</v>
      </c>
      <c r="N301" s="74" t="s">
        <v>448</v>
      </c>
      <c r="O301" s="74" t="s">
        <v>448</v>
      </c>
      <c r="P301" s="72" t="s">
        <v>448</v>
      </c>
    </row>
    <row r="302" spans="12:16">
      <c r="L302" s="67">
        <v>349</v>
      </c>
      <c r="M302" s="73" t="s">
        <v>448</v>
      </c>
      <c r="N302" s="73" t="s">
        <v>448</v>
      </c>
      <c r="O302" s="73" t="s">
        <v>448</v>
      </c>
      <c r="P302" s="71" t="s">
        <v>448</v>
      </c>
    </row>
    <row r="303" spans="12:16">
      <c r="L303" s="64">
        <v>350</v>
      </c>
      <c r="M303" s="74" t="s">
        <v>448</v>
      </c>
      <c r="N303" s="74" t="s">
        <v>448</v>
      </c>
      <c r="O303" s="74" t="s">
        <v>448</v>
      </c>
      <c r="P303" s="72" t="s">
        <v>448</v>
      </c>
    </row>
    <row r="304" spans="12:16">
      <c r="L304" s="67">
        <v>351</v>
      </c>
      <c r="M304" s="73" t="s">
        <v>448</v>
      </c>
      <c r="N304" s="73" t="s">
        <v>448</v>
      </c>
      <c r="O304" s="73" t="s">
        <v>448</v>
      </c>
      <c r="P304" s="71" t="s">
        <v>448</v>
      </c>
    </row>
    <row r="305" spans="12:16">
      <c r="L305" s="64">
        <v>352</v>
      </c>
      <c r="M305" s="74" t="s">
        <v>448</v>
      </c>
      <c r="N305" s="74" t="s">
        <v>448</v>
      </c>
      <c r="O305" s="74" t="s">
        <v>448</v>
      </c>
      <c r="P305" s="72" t="s">
        <v>448</v>
      </c>
    </row>
    <row r="306" spans="12:16">
      <c r="L306" s="67">
        <v>353</v>
      </c>
      <c r="M306" s="73" t="s">
        <v>448</v>
      </c>
      <c r="N306" s="73" t="s">
        <v>448</v>
      </c>
      <c r="O306" s="73" t="s">
        <v>448</v>
      </c>
      <c r="P306" s="71" t="s">
        <v>448</v>
      </c>
    </row>
    <row r="307" spans="12:16">
      <c r="L307" s="64">
        <v>354</v>
      </c>
      <c r="M307" s="74" t="s">
        <v>448</v>
      </c>
      <c r="N307" s="74" t="s">
        <v>448</v>
      </c>
      <c r="O307" s="74" t="s">
        <v>448</v>
      </c>
      <c r="P307" s="72" t="s">
        <v>448</v>
      </c>
    </row>
    <row r="308" spans="12:16">
      <c r="L308" s="67">
        <v>355</v>
      </c>
      <c r="M308" s="73" t="s">
        <v>448</v>
      </c>
      <c r="N308" s="73" t="s">
        <v>448</v>
      </c>
      <c r="O308" s="73" t="s">
        <v>448</v>
      </c>
      <c r="P308" s="71" t="s">
        <v>448</v>
      </c>
    </row>
    <row r="309" spans="12:16">
      <c r="L309" s="64">
        <v>356</v>
      </c>
      <c r="M309" s="74" t="s">
        <v>448</v>
      </c>
      <c r="N309" s="74" t="s">
        <v>448</v>
      </c>
      <c r="O309" s="74" t="s">
        <v>448</v>
      </c>
      <c r="P309" s="72" t="s">
        <v>448</v>
      </c>
    </row>
    <row r="310" spans="12:16">
      <c r="L310" s="67">
        <v>357</v>
      </c>
      <c r="M310" s="73" t="s">
        <v>448</v>
      </c>
      <c r="N310" s="73" t="s">
        <v>448</v>
      </c>
      <c r="O310" s="73" t="s">
        <v>448</v>
      </c>
      <c r="P310" s="71" t="s">
        <v>448</v>
      </c>
    </row>
    <row r="311" spans="12:16">
      <c r="L311" s="64">
        <v>358</v>
      </c>
      <c r="M311" s="74" t="s">
        <v>448</v>
      </c>
      <c r="N311" s="74" t="s">
        <v>448</v>
      </c>
      <c r="O311" s="74" t="s">
        <v>448</v>
      </c>
      <c r="P311" s="72" t="s">
        <v>448</v>
      </c>
    </row>
    <row r="312" spans="12:16">
      <c r="L312" s="67">
        <v>359</v>
      </c>
      <c r="M312" s="73" t="s">
        <v>448</v>
      </c>
      <c r="N312" s="73" t="s">
        <v>448</v>
      </c>
      <c r="O312" s="73" t="s">
        <v>448</v>
      </c>
      <c r="P312" s="71" t="s">
        <v>448</v>
      </c>
    </row>
    <row r="313" spans="12:16">
      <c r="L313" s="64">
        <v>360</v>
      </c>
      <c r="M313" s="74" t="s">
        <v>448</v>
      </c>
      <c r="N313" s="74" t="s">
        <v>448</v>
      </c>
      <c r="O313" s="74" t="s">
        <v>448</v>
      </c>
      <c r="P313" s="72" t="s">
        <v>448</v>
      </c>
    </row>
    <row r="314" spans="12:16">
      <c r="L314" s="67">
        <v>361</v>
      </c>
      <c r="M314" s="73" t="s">
        <v>448</v>
      </c>
      <c r="N314" s="73" t="s">
        <v>448</v>
      </c>
      <c r="O314" s="73" t="s">
        <v>448</v>
      </c>
      <c r="P314" s="71" t="s">
        <v>448</v>
      </c>
    </row>
    <row r="315" spans="12:16">
      <c r="L315" s="64">
        <v>362</v>
      </c>
      <c r="M315" s="74" t="s">
        <v>448</v>
      </c>
      <c r="N315" s="74" t="s">
        <v>448</v>
      </c>
      <c r="O315" s="74" t="s">
        <v>448</v>
      </c>
      <c r="P315" s="72" t="s">
        <v>448</v>
      </c>
    </row>
    <row r="316" spans="12:16">
      <c r="L316" s="67">
        <v>363</v>
      </c>
      <c r="M316" s="73" t="s">
        <v>448</v>
      </c>
      <c r="N316" s="73" t="s">
        <v>448</v>
      </c>
      <c r="O316" s="73" t="s">
        <v>448</v>
      </c>
      <c r="P316" s="71" t="s">
        <v>448</v>
      </c>
    </row>
    <row r="317" spans="12:16">
      <c r="L317" s="64">
        <v>364</v>
      </c>
      <c r="M317" s="74" t="s">
        <v>448</v>
      </c>
      <c r="N317" s="74" t="s">
        <v>448</v>
      </c>
      <c r="O317" s="74" t="s">
        <v>448</v>
      </c>
      <c r="P317" s="72" t="s">
        <v>448</v>
      </c>
    </row>
    <row r="318" spans="12:16">
      <c r="L318" s="67">
        <v>365</v>
      </c>
      <c r="M318" s="73" t="s">
        <v>448</v>
      </c>
      <c r="N318" s="73" t="s">
        <v>448</v>
      </c>
      <c r="O318" s="73" t="s">
        <v>448</v>
      </c>
      <c r="P318" s="71" t="s">
        <v>448</v>
      </c>
    </row>
    <row r="319" spans="12:16">
      <c r="L319" s="64">
        <v>366</v>
      </c>
      <c r="M319" s="74" t="s">
        <v>448</v>
      </c>
      <c r="N319" s="74" t="s">
        <v>448</v>
      </c>
      <c r="O319" s="74" t="s">
        <v>448</v>
      </c>
      <c r="P319" s="72" t="s">
        <v>448</v>
      </c>
    </row>
    <row r="320" spans="12:16">
      <c r="L320" s="67">
        <v>367</v>
      </c>
      <c r="M320" s="73" t="s">
        <v>448</v>
      </c>
      <c r="N320" s="73" t="s">
        <v>448</v>
      </c>
      <c r="O320" s="73" t="s">
        <v>448</v>
      </c>
      <c r="P320" s="71" t="s">
        <v>448</v>
      </c>
    </row>
    <row r="321" spans="12:16">
      <c r="L321" s="64">
        <v>368</v>
      </c>
      <c r="M321" s="74" t="s">
        <v>448</v>
      </c>
      <c r="N321" s="74" t="s">
        <v>448</v>
      </c>
      <c r="O321" s="74" t="s">
        <v>448</v>
      </c>
      <c r="P321" s="72" t="s">
        <v>448</v>
      </c>
    </row>
    <row r="322" spans="12:16">
      <c r="L322" s="67">
        <v>369</v>
      </c>
      <c r="M322" s="73" t="s">
        <v>448</v>
      </c>
      <c r="N322" s="73" t="s">
        <v>448</v>
      </c>
      <c r="O322" s="73" t="s">
        <v>448</v>
      </c>
      <c r="P322" s="71" t="s">
        <v>448</v>
      </c>
    </row>
    <row r="323" spans="12:16">
      <c r="L323" s="64">
        <v>370</v>
      </c>
      <c r="M323" s="74" t="s">
        <v>448</v>
      </c>
      <c r="N323" s="74" t="s">
        <v>448</v>
      </c>
      <c r="O323" s="74" t="s">
        <v>448</v>
      </c>
      <c r="P323" s="72" t="s">
        <v>448</v>
      </c>
    </row>
    <row r="324" spans="12:16">
      <c r="L324" s="67">
        <v>371</v>
      </c>
      <c r="M324" s="73" t="s">
        <v>448</v>
      </c>
      <c r="N324" s="73" t="s">
        <v>448</v>
      </c>
      <c r="O324" s="73" t="s">
        <v>448</v>
      </c>
      <c r="P324" s="71" t="s">
        <v>448</v>
      </c>
    </row>
    <row r="325" spans="12:16">
      <c r="L325" s="64">
        <v>372</v>
      </c>
      <c r="M325" s="74" t="s">
        <v>448</v>
      </c>
      <c r="N325" s="74" t="s">
        <v>448</v>
      </c>
      <c r="O325" s="74" t="s">
        <v>448</v>
      </c>
      <c r="P325" s="72" t="s">
        <v>448</v>
      </c>
    </row>
    <row r="326" spans="12:16">
      <c r="L326" s="67">
        <v>373</v>
      </c>
      <c r="M326" s="73" t="s">
        <v>448</v>
      </c>
      <c r="N326" s="73" t="s">
        <v>448</v>
      </c>
      <c r="O326" s="73" t="s">
        <v>448</v>
      </c>
      <c r="P326" s="71" t="s">
        <v>448</v>
      </c>
    </row>
    <row r="327" spans="12:16">
      <c r="L327" s="64">
        <v>374</v>
      </c>
      <c r="M327" s="74" t="s">
        <v>448</v>
      </c>
      <c r="N327" s="74" t="s">
        <v>448</v>
      </c>
      <c r="O327" s="74" t="s">
        <v>448</v>
      </c>
      <c r="P327" s="72" t="s">
        <v>448</v>
      </c>
    </row>
    <row r="328" spans="12:16">
      <c r="L328" s="67">
        <v>375</v>
      </c>
      <c r="M328" s="73" t="s">
        <v>448</v>
      </c>
      <c r="N328" s="73" t="s">
        <v>448</v>
      </c>
      <c r="O328" s="73" t="s">
        <v>448</v>
      </c>
      <c r="P328" s="71" t="s">
        <v>448</v>
      </c>
    </row>
    <row r="329" spans="12:16">
      <c r="L329" s="64">
        <v>376</v>
      </c>
      <c r="M329" s="74" t="s">
        <v>448</v>
      </c>
      <c r="N329" s="74" t="s">
        <v>448</v>
      </c>
      <c r="O329" s="74" t="s">
        <v>448</v>
      </c>
      <c r="P329" s="72" t="s">
        <v>448</v>
      </c>
    </row>
    <row r="330" spans="12:16">
      <c r="L330" s="67">
        <v>377</v>
      </c>
      <c r="M330" s="73" t="s">
        <v>448</v>
      </c>
      <c r="N330" s="73" t="s">
        <v>448</v>
      </c>
      <c r="O330" s="73" t="s">
        <v>448</v>
      </c>
      <c r="P330" s="71" t="s">
        <v>448</v>
      </c>
    </row>
    <row r="331" spans="12:16">
      <c r="L331" s="64">
        <v>378</v>
      </c>
      <c r="M331" s="74" t="s">
        <v>448</v>
      </c>
      <c r="N331" s="74" t="s">
        <v>448</v>
      </c>
      <c r="O331" s="74" t="s">
        <v>448</v>
      </c>
      <c r="P331" s="72" t="s">
        <v>448</v>
      </c>
    </row>
    <row r="332" spans="12:16">
      <c r="L332" s="67">
        <v>379</v>
      </c>
      <c r="M332" s="73" t="s">
        <v>448</v>
      </c>
      <c r="N332" s="73" t="s">
        <v>448</v>
      </c>
      <c r="O332" s="73" t="s">
        <v>448</v>
      </c>
      <c r="P332" s="71" t="s">
        <v>448</v>
      </c>
    </row>
    <row r="333" spans="12:16">
      <c r="L333" s="64">
        <v>380</v>
      </c>
      <c r="M333" s="74" t="s">
        <v>448</v>
      </c>
      <c r="N333" s="74" t="s">
        <v>448</v>
      </c>
      <c r="O333" s="74" t="s">
        <v>448</v>
      </c>
      <c r="P333" s="72" t="s">
        <v>448</v>
      </c>
    </row>
    <row r="334" spans="12:16">
      <c r="L334" s="67">
        <v>381</v>
      </c>
      <c r="M334" s="73" t="s">
        <v>448</v>
      </c>
      <c r="N334" s="73" t="s">
        <v>448</v>
      </c>
      <c r="O334" s="73" t="s">
        <v>448</v>
      </c>
      <c r="P334" s="71" t="s">
        <v>448</v>
      </c>
    </row>
    <row r="335" spans="12:16">
      <c r="L335" s="64">
        <v>382</v>
      </c>
      <c r="M335" s="74" t="s">
        <v>448</v>
      </c>
      <c r="N335" s="74" t="s">
        <v>448</v>
      </c>
      <c r="O335" s="74" t="s">
        <v>448</v>
      </c>
      <c r="P335" s="72" t="s">
        <v>448</v>
      </c>
    </row>
    <row r="336" spans="12:16">
      <c r="L336" s="67">
        <v>383</v>
      </c>
      <c r="M336" s="73" t="s">
        <v>448</v>
      </c>
      <c r="N336" s="73" t="s">
        <v>448</v>
      </c>
      <c r="O336" s="73" t="s">
        <v>448</v>
      </c>
      <c r="P336" s="71" t="s">
        <v>448</v>
      </c>
    </row>
    <row r="337" spans="12:16">
      <c r="L337" s="64">
        <v>384</v>
      </c>
      <c r="M337" s="74" t="s">
        <v>448</v>
      </c>
      <c r="N337" s="74" t="s">
        <v>448</v>
      </c>
      <c r="O337" s="74" t="s">
        <v>448</v>
      </c>
      <c r="P337" s="72" t="s">
        <v>448</v>
      </c>
    </row>
    <row r="338" spans="12:16">
      <c r="L338" s="67">
        <v>385</v>
      </c>
      <c r="M338" s="73" t="s">
        <v>448</v>
      </c>
      <c r="N338" s="73" t="s">
        <v>448</v>
      </c>
      <c r="O338" s="73" t="s">
        <v>448</v>
      </c>
      <c r="P338" s="71" t="s">
        <v>448</v>
      </c>
    </row>
    <row r="339" spans="12:16">
      <c r="L339" s="64">
        <v>386</v>
      </c>
      <c r="M339" s="74" t="s">
        <v>448</v>
      </c>
      <c r="N339" s="74" t="s">
        <v>448</v>
      </c>
      <c r="O339" s="74" t="s">
        <v>448</v>
      </c>
      <c r="P339" s="72" t="s">
        <v>448</v>
      </c>
    </row>
    <row r="340" spans="12:16">
      <c r="L340" s="67">
        <v>387</v>
      </c>
      <c r="M340" s="73" t="s">
        <v>448</v>
      </c>
      <c r="N340" s="73" t="s">
        <v>448</v>
      </c>
      <c r="O340" s="73" t="s">
        <v>448</v>
      </c>
      <c r="P340" s="71" t="s">
        <v>448</v>
      </c>
    </row>
    <row r="341" spans="12:16">
      <c r="L341" s="64">
        <v>388</v>
      </c>
      <c r="M341" s="74" t="s">
        <v>448</v>
      </c>
      <c r="N341" s="74" t="s">
        <v>448</v>
      </c>
      <c r="O341" s="74" t="s">
        <v>448</v>
      </c>
      <c r="P341" s="72" t="s">
        <v>448</v>
      </c>
    </row>
    <row r="342" spans="12:16">
      <c r="L342" s="67">
        <v>389</v>
      </c>
      <c r="M342" s="73" t="s">
        <v>448</v>
      </c>
      <c r="N342" s="73" t="s">
        <v>448</v>
      </c>
      <c r="O342" s="73" t="s">
        <v>448</v>
      </c>
      <c r="P342" s="71" t="s">
        <v>448</v>
      </c>
    </row>
    <row r="343" spans="12:16">
      <c r="L343" s="64">
        <v>390</v>
      </c>
      <c r="M343" s="74" t="s">
        <v>448</v>
      </c>
      <c r="N343" s="74" t="s">
        <v>448</v>
      </c>
      <c r="O343" s="74" t="s">
        <v>448</v>
      </c>
      <c r="P343" s="72" t="s">
        <v>448</v>
      </c>
    </row>
    <row r="344" spans="12:16">
      <c r="L344" s="67">
        <v>391</v>
      </c>
      <c r="M344" s="73" t="s">
        <v>448</v>
      </c>
      <c r="N344" s="73" t="s">
        <v>448</v>
      </c>
      <c r="O344" s="73" t="s">
        <v>448</v>
      </c>
      <c r="P344" s="71" t="s">
        <v>448</v>
      </c>
    </row>
    <row r="345" spans="12:16">
      <c r="L345" s="64">
        <v>392</v>
      </c>
      <c r="M345" s="74" t="s">
        <v>448</v>
      </c>
      <c r="N345" s="74" t="s">
        <v>448</v>
      </c>
      <c r="O345" s="74" t="s">
        <v>448</v>
      </c>
      <c r="P345" s="72" t="s">
        <v>448</v>
      </c>
    </row>
    <row r="346" spans="12:16">
      <c r="L346" s="67">
        <v>393</v>
      </c>
      <c r="M346" s="73" t="s">
        <v>448</v>
      </c>
      <c r="N346" s="73" t="s">
        <v>448</v>
      </c>
      <c r="O346" s="73" t="s">
        <v>448</v>
      </c>
      <c r="P346" s="71" t="s">
        <v>448</v>
      </c>
    </row>
    <row r="347" spans="12:16">
      <c r="L347" s="64">
        <v>394</v>
      </c>
      <c r="M347" s="74" t="s">
        <v>448</v>
      </c>
      <c r="N347" s="74" t="s">
        <v>448</v>
      </c>
      <c r="O347" s="74" t="s">
        <v>448</v>
      </c>
      <c r="P347" s="72" t="s">
        <v>448</v>
      </c>
    </row>
    <row r="348" spans="12:16">
      <c r="L348" s="67">
        <v>395</v>
      </c>
      <c r="M348" s="73" t="s">
        <v>448</v>
      </c>
      <c r="N348" s="73" t="s">
        <v>448</v>
      </c>
      <c r="O348" s="73" t="s">
        <v>448</v>
      </c>
      <c r="P348" s="71" t="s">
        <v>448</v>
      </c>
    </row>
    <row r="349" spans="12:16">
      <c r="L349" s="64">
        <v>396</v>
      </c>
      <c r="M349" s="74" t="s">
        <v>448</v>
      </c>
      <c r="N349" s="74" t="s">
        <v>448</v>
      </c>
      <c r="O349" s="74" t="s">
        <v>448</v>
      </c>
      <c r="P349" s="72" t="s">
        <v>448</v>
      </c>
    </row>
    <row r="350" spans="12:16">
      <c r="L350" s="67">
        <v>397</v>
      </c>
      <c r="M350" s="73" t="s">
        <v>448</v>
      </c>
      <c r="N350" s="73" t="s">
        <v>448</v>
      </c>
      <c r="O350" s="73" t="s">
        <v>448</v>
      </c>
      <c r="P350" s="71" t="s">
        <v>448</v>
      </c>
    </row>
    <row r="351" spans="12:16">
      <c r="L351" s="64">
        <v>398</v>
      </c>
      <c r="M351" s="74" t="s">
        <v>448</v>
      </c>
      <c r="N351" s="74" t="s">
        <v>448</v>
      </c>
      <c r="O351" s="74" t="s">
        <v>448</v>
      </c>
      <c r="P351" s="72" t="s">
        <v>448</v>
      </c>
    </row>
    <row r="352" spans="12:16">
      <c r="L352" s="67">
        <v>399</v>
      </c>
      <c r="M352" s="73" t="s">
        <v>448</v>
      </c>
      <c r="N352" s="73" t="s">
        <v>448</v>
      </c>
      <c r="O352" s="73" t="s">
        <v>448</v>
      </c>
      <c r="P352" s="71" t="s">
        <v>448</v>
      </c>
    </row>
    <row r="353" spans="12:16">
      <c r="L353" s="64">
        <v>400</v>
      </c>
      <c r="M353" s="74" t="s">
        <v>448</v>
      </c>
      <c r="N353" s="74" t="s">
        <v>448</v>
      </c>
      <c r="O353" s="74" t="s">
        <v>448</v>
      </c>
      <c r="P353" s="72" t="s">
        <v>448</v>
      </c>
    </row>
    <row r="354" spans="12:16">
      <c r="L354" s="67">
        <v>401</v>
      </c>
      <c r="M354" s="73" t="s">
        <v>448</v>
      </c>
      <c r="N354" s="73" t="s">
        <v>448</v>
      </c>
      <c r="O354" s="73" t="s">
        <v>448</v>
      </c>
      <c r="P354" s="71" t="s">
        <v>448</v>
      </c>
    </row>
    <row r="355" spans="12:16">
      <c r="L355" s="64">
        <v>402</v>
      </c>
      <c r="M355" s="74" t="s">
        <v>448</v>
      </c>
      <c r="N355" s="74" t="s">
        <v>448</v>
      </c>
      <c r="O355" s="74" t="s">
        <v>448</v>
      </c>
      <c r="P355" s="72" t="s">
        <v>448</v>
      </c>
    </row>
    <row r="356" spans="12:16">
      <c r="L356" s="67">
        <v>403</v>
      </c>
      <c r="M356" s="73" t="s">
        <v>448</v>
      </c>
      <c r="N356" s="73" t="s">
        <v>448</v>
      </c>
      <c r="O356" s="73" t="s">
        <v>448</v>
      </c>
      <c r="P356" s="71" t="s">
        <v>448</v>
      </c>
    </row>
    <row r="357" spans="12:16">
      <c r="L357" s="64">
        <v>404</v>
      </c>
      <c r="M357" s="74" t="s">
        <v>448</v>
      </c>
      <c r="N357" s="74" t="s">
        <v>448</v>
      </c>
      <c r="O357" s="74" t="s">
        <v>448</v>
      </c>
      <c r="P357" s="72" t="s">
        <v>448</v>
      </c>
    </row>
    <row r="358" spans="12:16">
      <c r="L358" s="67">
        <v>405</v>
      </c>
      <c r="M358" s="73" t="s">
        <v>448</v>
      </c>
      <c r="N358" s="73" t="s">
        <v>448</v>
      </c>
      <c r="O358" s="73" t="s">
        <v>448</v>
      </c>
      <c r="P358" s="71" t="s">
        <v>448</v>
      </c>
    </row>
    <row r="359" spans="12:16">
      <c r="L359" s="64">
        <v>406</v>
      </c>
      <c r="M359" s="74" t="s">
        <v>448</v>
      </c>
      <c r="N359" s="74" t="s">
        <v>448</v>
      </c>
      <c r="O359" s="74" t="s">
        <v>448</v>
      </c>
      <c r="P359" s="72" t="s">
        <v>448</v>
      </c>
    </row>
    <row r="360" spans="12:16">
      <c r="L360" s="67">
        <v>407</v>
      </c>
      <c r="M360" s="73" t="s">
        <v>448</v>
      </c>
      <c r="N360" s="73" t="s">
        <v>448</v>
      </c>
      <c r="O360" s="73" t="s">
        <v>448</v>
      </c>
      <c r="P360" s="71" t="s">
        <v>448</v>
      </c>
    </row>
    <row r="361" spans="12:16">
      <c r="L361" s="64">
        <v>408</v>
      </c>
      <c r="M361" s="74" t="s">
        <v>448</v>
      </c>
      <c r="N361" s="74" t="s">
        <v>448</v>
      </c>
      <c r="O361" s="74" t="s">
        <v>448</v>
      </c>
      <c r="P361" s="72" t="s">
        <v>448</v>
      </c>
    </row>
    <row r="362" spans="12:16">
      <c r="L362" s="67">
        <v>409</v>
      </c>
      <c r="M362" s="73" t="s">
        <v>448</v>
      </c>
      <c r="N362" s="73" t="s">
        <v>448</v>
      </c>
      <c r="O362" s="73" t="s">
        <v>448</v>
      </c>
      <c r="P362" s="71" t="s">
        <v>448</v>
      </c>
    </row>
    <row r="363" spans="12:16">
      <c r="L363" s="64">
        <v>410</v>
      </c>
      <c r="M363" s="74" t="s">
        <v>448</v>
      </c>
      <c r="N363" s="74" t="s">
        <v>448</v>
      </c>
      <c r="O363" s="74" t="s">
        <v>448</v>
      </c>
      <c r="P363" s="72" t="s">
        <v>448</v>
      </c>
    </row>
    <row r="364" spans="12:16">
      <c r="L364" s="67">
        <v>411</v>
      </c>
      <c r="M364" s="73" t="s">
        <v>448</v>
      </c>
      <c r="N364" s="73" t="s">
        <v>448</v>
      </c>
      <c r="O364" s="73" t="s">
        <v>448</v>
      </c>
      <c r="P364" s="71" t="s">
        <v>448</v>
      </c>
    </row>
    <row r="365" spans="12:16">
      <c r="L365" s="64">
        <v>412</v>
      </c>
      <c r="M365" s="74" t="s">
        <v>448</v>
      </c>
      <c r="N365" s="74" t="s">
        <v>448</v>
      </c>
      <c r="O365" s="74" t="s">
        <v>448</v>
      </c>
      <c r="P365" s="72" t="s">
        <v>448</v>
      </c>
    </row>
    <row r="366" spans="12:16">
      <c r="L366" s="67">
        <v>413</v>
      </c>
      <c r="M366" s="73" t="s">
        <v>448</v>
      </c>
      <c r="N366" s="73" t="s">
        <v>448</v>
      </c>
      <c r="O366" s="73" t="s">
        <v>448</v>
      </c>
      <c r="P366" s="71" t="s">
        <v>448</v>
      </c>
    </row>
    <row r="367" spans="12:16">
      <c r="L367" s="64">
        <v>414</v>
      </c>
      <c r="M367" s="74" t="s">
        <v>448</v>
      </c>
      <c r="N367" s="74" t="s">
        <v>448</v>
      </c>
      <c r="O367" s="74" t="s">
        <v>448</v>
      </c>
      <c r="P367" s="72" t="s">
        <v>448</v>
      </c>
    </row>
    <row r="368" spans="12:16">
      <c r="L368" s="67">
        <v>415</v>
      </c>
      <c r="M368" s="73" t="s">
        <v>448</v>
      </c>
      <c r="N368" s="73" t="s">
        <v>448</v>
      </c>
      <c r="O368" s="73" t="s">
        <v>448</v>
      </c>
      <c r="P368" s="71" t="s">
        <v>448</v>
      </c>
    </row>
    <row r="369" spans="12:16">
      <c r="L369" s="64">
        <v>416</v>
      </c>
      <c r="M369" s="74" t="s">
        <v>448</v>
      </c>
      <c r="N369" s="74" t="s">
        <v>448</v>
      </c>
      <c r="O369" s="74" t="s">
        <v>448</v>
      </c>
      <c r="P369" s="72" t="s">
        <v>448</v>
      </c>
    </row>
    <row r="370" spans="12:16">
      <c r="L370" s="67">
        <v>417</v>
      </c>
      <c r="M370" s="73" t="s">
        <v>448</v>
      </c>
      <c r="N370" s="73" t="s">
        <v>448</v>
      </c>
      <c r="O370" s="73" t="s">
        <v>448</v>
      </c>
      <c r="P370" s="71" t="s">
        <v>448</v>
      </c>
    </row>
    <row r="371" spans="12:16">
      <c r="L371" s="64">
        <v>418</v>
      </c>
      <c r="M371" s="74" t="s">
        <v>448</v>
      </c>
      <c r="N371" s="74" t="s">
        <v>448</v>
      </c>
      <c r="O371" s="74" t="s">
        <v>448</v>
      </c>
      <c r="P371" s="72" t="s">
        <v>448</v>
      </c>
    </row>
    <row r="372" spans="12:16">
      <c r="L372" s="67">
        <v>419</v>
      </c>
      <c r="M372" s="73" t="s">
        <v>448</v>
      </c>
      <c r="N372" s="73" t="s">
        <v>448</v>
      </c>
      <c r="O372" s="73" t="s">
        <v>448</v>
      </c>
      <c r="P372" s="71" t="s">
        <v>448</v>
      </c>
    </row>
    <row r="373" spans="12:16">
      <c r="L373" s="64">
        <v>420</v>
      </c>
      <c r="M373" s="74" t="s">
        <v>448</v>
      </c>
      <c r="N373" s="74" t="s">
        <v>448</v>
      </c>
      <c r="O373" s="74" t="s">
        <v>448</v>
      </c>
      <c r="P373" s="72" t="s">
        <v>448</v>
      </c>
    </row>
    <row r="374" spans="12:16">
      <c r="L374" s="67">
        <v>421</v>
      </c>
      <c r="M374" s="73" t="s">
        <v>448</v>
      </c>
      <c r="N374" s="73" t="s">
        <v>448</v>
      </c>
      <c r="O374" s="73" t="s">
        <v>448</v>
      </c>
      <c r="P374" s="71" t="s">
        <v>448</v>
      </c>
    </row>
    <row r="375" spans="12:16">
      <c r="L375" s="64">
        <v>422</v>
      </c>
      <c r="M375" s="74" t="s">
        <v>448</v>
      </c>
      <c r="N375" s="74" t="s">
        <v>448</v>
      </c>
      <c r="O375" s="74" t="s">
        <v>448</v>
      </c>
      <c r="P375" s="72" t="s">
        <v>448</v>
      </c>
    </row>
    <row r="376" spans="12:16">
      <c r="L376" s="67">
        <v>423</v>
      </c>
      <c r="M376" s="73" t="s">
        <v>448</v>
      </c>
      <c r="N376" s="73" t="s">
        <v>448</v>
      </c>
      <c r="O376" s="73" t="s">
        <v>448</v>
      </c>
      <c r="P376" s="71" t="s">
        <v>448</v>
      </c>
    </row>
    <row r="377" spans="12:16">
      <c r="L377" s="64">
        <v>424</v>
      </c>
      <c r="M377" s="74" t="s">
        <v>448</v>
      </c>
      <c r="N377" s="74" t="s">
        <v>448</v>
      </c>
      <c r="O377" s="74" t="s">
        <v>448</v>
      </c>
      <c r="P377" s="72" t="s">
        <v>448</v>
      </c>
    </row>
    <row r="378" spans="12:16">
      <c r="L378" s="67">
        <v>425</v>
      </c>
      <c r="M378" s="73" t="s">
        <v>448</v>
      </c>
      <c r="N378" s="73" t="s">
        <v>448</v>
      </c>
      <c r="O378" s="73" t="s">
        <v>448</v>
      </c>
      <c r="P378" s="71" t="s">
        <v>448</v>
      </c>
    </row>
    <row r="379" spans="12:16">
      <c r="L379" s="64">
        <v>426</v>
      </c>
      <c r="M379" s="74" t="s">
        <v>448</v>
      </c>
      <c r="N379" s="74" t="s">
        <v>448</v>
      </c>
      <c r="O379" s="74" t="s">
        <v>448</v>
      </c>
      <c r="P379" s="72" t="s">
        <v>448</v>
      </c>
    </row>
    <row r="380" spans="12:16">
      <c r="L380" s="67">
        <v>427</v>
      </c>
      <c r="M380" s="73" t="s">
        <v>448</v>
      </c>
      <c r="N380" s="73" t="s">
        <v>448</v>
      </c>
      <c r="O380" s="73" t="s">
        <v>448</v>
      </c>
      <c r="P380" s="71" t="s">
        <v>448</v>
      </c>
    </row>
    <row r="381" spans="12:16">
      <c r="L381" s="64">
        <v>428</v>
      </c>
      <c r="M381" s="74" t="s">
        <v>448</v>
      </c>
      <c r="N381" s="74" t="s">
        <v>448</v>
      </c>
      <c r="O381" s="74" t="s">
        <v>448</v>
      </c>
      <c r="P381" s="72" t="s">
        <v>448</v>
      </c>
    </row>
    <row r="382" spans="12:16">
      <c r="L382" s="67">
        <v>429</v>
      </c>
      <c r="M382" s="73" t="s">
        <v>448</v>
      </c>
      <c r="N382" s="73" t="s">
        <v>448</v>
      </c>
      <c r="O382" s="73" t="s">
        <v>448</v>
      </c>
      <c r="P382" s="71" t="s">
        <v>448</v>
      </c>
    </row>
    <row r="383" spans="12:16">
      <c r="L383" s="64">
        <v>430</v>
      </c>
      <c r="M383" s="74" t="s">
        <v>448</v>
      </c>
      <c r="N383" s="74" t="s">
        <v>448</v>
      </c>
      <c r="O383" s="74" t="s">
        <v>448</v>
      </c>
      <c r="P383" s="72" t="s">
        <v>448</v>
      </c>
    </row>
    <row r="384" spans="12:16">
      <c r="L384" s="67">
        <v>431</v>
      </c>
      <c r="M384" s="73" t="s">
        <v>448</v>
      </c>
      <c r="N384" s="73" t="s">
        <v>448</v>
      </c>
      <c r="O384" s="73" t="s">
        <v>448</v>
      </c>
      <c r="P384" s="71" t="s">
        <v>448</v>
      </c>
    </row>
    <row r="385" spans="12:16">
      <c r="L385" s="64">
        <v>432</v>
      </c>
      <c r="M385" s="74" t="s">
        <v>448</v>
      </c>
      <c r="N385" s="74" t="s">
        <v>448</v>
      </c>
      <c r="O385" s="74" t="s">
        <v>448</v>
      </c>
      <c r="P385" s="72" t="s">
        <v>448</v>
      </c>
    </row>
    <row r="386" spans="12:16">
      <c r="L386" s="67">
        <v>433</v>
      </c>
      <c r="M386" s="73" t="s">
        <v>448</v>
      </c>
      <c r="N386" s="73" t="s">
        <v>448</v>
      </c>
      <c r="O386" s="73" t="s">
        <v>448</v>
      </c>
      <c r="P386" s="71" t="s">
        <v>448</v>
      </c>
    </row>
    <row r="387" spans="12:16">
      <c r="L387" s="64">
        <v>434</v>
      </c>
      <c r="M387" s="74" t="s">
        <v>448</v>
      </c>
      <c r="N387" s="74" t="s">
        <v>448</v>
      </c>
      <c r="O387" s="74" t="s">
        <v>448</v>
      </c>
      <c r="P387" s="72" t="s">
        <v>448</v>
      </c>
    </row>
    <row r="388" spans="12:16">
      <c r="L388" s="67">
        <v>435</v>
      </c>
      <c r="M388" s="73" t="s">
        <v>448</v>
      </c>
      <c r="N388" s="73" t="s">
        <v>448</v>
      </c>
      <c r="O388" s="73" t="s">
        <v>448</v>
      </c>
      <c r="P388" s="71" t="s">
        <v>448</v>
      </c>
    </row>
    <row r="389" spans="12:16">
      <c r="L389" s="64">
        <v>436</v>
      </c>
      <c r="M389" s="74" t="s">
        <v>448</v>
      </c>
      <c r="N389" s="74" t="s">
        <v>448</v>
      </c>
      <c r="O389" s="74" t="s">
        <v>448</v>
      </c>
      <c r="P389" s="72" t="s">
        <v>448</v>
      </c>
    </row>
    <row r="390" spans="12:16">
      <c r="L390" s="67">
        <v>437</v>
      </c>
      <c r="M390" s="73" t="s">
        <v>448</v>
      </c>
      <c r="N390" s="73" t="s">
        <v>448</v>
      </c>
      <c r="O390" s="73" t="s">
        <v>448</v>
      </c>
      <c r="P390" s="71" t="s">
        <v>448</v>
      </c>
    </row>
    <row r="391" spans="12:16">
      <c r="L391" s="64">
        <v>438</v>
      </c>
      <c r="M391" s="74" t="s">
        <v>448</v>
      </c>
      <c r="N391" s="74" t="s">
        <v>448</v>
      </c>
      <c r="O391" s="74" t="s">
        <v>448</v>
      </c>
      <c r="P391" s="72" t="s">
        <v>448</v>
      </c>
    </row>
    <row r="392" spans="12:16">
      <c r="L392" s="67">
        <v>439</v>
      </c>
      <c r="M392" s="73" t="s">
        <v>448</v>
      </c>
      <c r="N392" s="73" t="s">
        <v>448</v>
      </c>
      <c r="O392" s="73" t="s">
        <v>448</v>
      </c>
      <c r="P392" s="71" t="s">
        <v>448</v>
      </c>
    </row>
    <row r="393" spans="12:16">
      <c r="L393" s="64">
        <v>440</v>
      </c>
      <c r="M393" s="74" t="s">
        <v>448</v>
      </c>
      <c r="N393" s="74" t="s">
        <v>448</v>
      </c>
      <c r="O393" s="74" t="s">
        <v>448</v>
      </c>
      <c r="P393" s="72" t="s">
        <v>448</v>
      </c>
    </row>
    <row r="394" spans="12:16">
      <c r="L394" s="67">
        <v>441</v>
      </c>
      <c r="M394" s="73" t="s">
        <v>448</v>
      </c>
      <c r="N394" s="73" t="s">
        <v>448</v>
      </c>
      <c r="O394" s="73" t="s">
        <v>448</v>
      </c>
      <c r="P394" s="71" t="s">
        <v>448</v>
      </c>
    </row>
    <row r="395" spans="12:16">
      <c r="L395" s="64">
        <v>442</v>
      </c>
      <c r="M395" s="74" t="s">
        <v>448</v>
      </c>
      <c r="N395" s="74" t="s">
        <v>448</v>
      </c>
      <c r="O395" s="74" t="s">
        <v>448</v>
      </c>
      <c r="P395" s="72" t="s">
        <v>448</v>
      </c>
    </row>
    <row r="396" spans="12:16">
      <c r="L396" s="67">
        <v>443</v>
      </c>
      <c r="M396" s="73" t="s">
        <v>448</v>
      </c>
      <c r="N396" s="73" t="s">
        <v>448</v>
      </c>
      <c r="O396" s="73" t="s">
        <v>448</v>
      </c>
      <c r="P396" s="71" t="s">
        <v>448</v>
      </c>
    </row>
    <row r="397" spans="12:16">
      <c r="L397" s="64">
        <v>444</v>
      </c>
      <c r="M397" s="74" t="s">
        <v>448</v>
      </c>
      <c r="N397" s="74" t="s">
        <v>448</v>
      </c>
      <c r="O397" s="74" t="s">
        <v>448</v>
      </c>
      <c r="P397" s="72" t="s">
        <v>448</v>
      </c>
    </row>
    <row r="398" spans="12:16">
      <c r="L398" s="67">
        <v>445</v>
      </c>
      <c r="M398" s="73" t="s">
        <v>448</v>
      </c>
      <c r="N398" s="73" t="s">
        <v>448</v>
      </c>
      <c r="O398" s="73" t="s">
        <v>448</v>
      </c>
      <c r="P398" s="71" t="s">
        <v>448</v>
      </c>
    </row>
    <row r="399" spans="12:16">
      <c r="L399" s="64">
        <v>446</v>
      </c>
      <c r="M399" s="74" t="s">
        <v>448</v>
      </c>
      <c r="N399" s="74" t="s">
        <v>448</v>
      </c>
      <c r="O399" s="74" t="s">
        <v>448</v>
      </c>
      <c r="P399" s="72" t="s">
        <v>448</v>
      </c>
    </row>
    <row r="400" spans="12:16">
      <c r="L400" s="67">
        <v>447</v>
      </c>
      <c r="M400" s="73" t="s">
        <v>448</v>
      </c>
      <c r="N400" s="73" t="s">
        <v>448</v>
      </c>
      <c r="O400" s="73" t="s">
        <v>448</v>
      </c>
      <c r="P400" s="71" t="s">
        <v>448</v>
      </c>
    </row>
    <row r="401" spans="12:16">
      <c r="L401" s="64">
        <v>448</v>
      </c>
      <c r="M401" s="74" t="s">
        <v>448</v>
      </c>
      <c r="N401" s="74" t="s">
        <v>448</v>
      </c>
      <c r="O401" s="74" t="s">
        <v>448</v>
      </c>
      <c r="P401" s="72" t="s">
        <v>448</v>
      </c>
    </row>
    <row r="402" spans="12:16">
      <c r="L402" s="67">
        <v>449</v>
      </c>
      <c r="M402" s="73" t="s">
        <v>448</v>
      </c>
      <c r="N402" s="73" t="s">
        <v>448</v>
      </c>
      <c r="O402" s="73" t="s">
        <v>448</v>
      </c>
      <c r="P402" s="71" t="s">
        <v>448</v>
      </c>
    </row>
    <row r="403" spans="12:16">
      <c r="L403" s="64">
        <v>450</v>
      </c>
      <c r="M403" s="74" t="s">
        <v>448</v>
      </c>
      <c r="N403" s="74" t="s">
        <v>448</v>
      </c>
      <c r="O403" s="74" t="s">
        <v>448</v>
      </c>
      <c r="P403" s="72" t="s">
        <v>448</v>
      </c>
    </row>
    <row r="404" spans="12:16">
      <c r="L404" s="67">
        <v>451</v>
      </c>
      <c r="M404" s="73" t="s">
        <v>448</v>
      </c>
      <c r="N404" s="73" t="s">
        <v>448</v>
      </c>
      <c r="O404" s="73" t="s">
        <v>448</v>
      </c>
      <c r="P404" s="71" t="s">
        <v>448</v>
      </c>
    </row>
    <row r="405" spans="12:16">
      <c r="L405" s="64">
        <v>452</v>
      </c>
      <c r="M405" s="74" t="s">
        <v>448</v>
      </c>
      <c r="N405" s="74" t="s">
        <v>448</v>
      </c>
      <c r="O405" s="74" t="s">
        <v>448</v>
      </c>
      <c r="P405" s="72" t="s">
        <v>448</v>
      </c>
    </row>
    <row r="406" spans="12:16">
      <c r="L406" s="67">
        <v>453</v>
      </c>
      <c r="M406" s="73" t="s">
        <v>448</v>
      </c>
      <c r="N406" s="73" t="s">
        <v>448</v>
      </c>
      <c r="O406" s="73" t="s">
        <v>448</v>
      </c>
      <c r="P406" s="71" t="s">
        <v>448</v>
      </c>
    </row>
    <row r="407" spans="12:16">
      <c r="L407" s="64">
        <v>454</v>
      </c>
      <c r="M407" s="74" t="s">
        <v>448</v>
      </c>
      <c r="N407" s="74" t="s">
        <v>448</v>
      </c>
      <c r="O407" s="74" t="s">
        <v>448</v>
      </c>
      <c r="P407" s="72" t="s">
        <v>448</v>
      </c>
    </row>
    <row r="408" spans="12:16">
      <c r="L408" s="67">
        <v>455</v>
      </c>
      <c r="M408" s="73" t="s">
        <v>448</v>
      </c>
      <c r="N408" s="73" t="s">
        <v>448</v>
      </c>
      <c r="O408" s="73" t="s">
        <v>448</v>
      </c>
      <c r="P408" s="71" t="s">
        <v>448</v>
      </c>
    </row>
    <row r="409" spans="12:16">
      <c r="L409" s="64">
        <v>456</v>
      </c>
      <c r="M409" s="74" t="s">
        <v>448</v>
      </c>
      <c r="N409" s="74" t="s">
        <v>448</v>
      </c>
      <c r="O409" s="74" t="s">
        <v>448</v>
      </c>
      <c r="P409" s="72" t="s">
        <v>448</v>
      </c>
    </row>
    <row r="410" spans="12:16">
      <c r="L410" s="67">
        <v>457</v>
      </c>
      <c r="M410" s="73" t="s">
        <v>448</v>
      </c>
      <c r="N410" s="73" t="s">
        <v>448</v>
      </c>
      <c r="O410" s="73" t="s">
        <v>448</v>
      </c>
      <c r="P410" s="71" t="s">
        <v>448</v>
      </c>
    </row>
    <row r="411" spans="12:16">
      <c r="L411" s="64">
        <v>458</v>
      </c>
      <c r="M411" s="74" t="s">
        <v>448</v>
      </c>
      <c r="N411" s="74" t="s">
        <v>448</v>
      </c>
      <c r="O411" s="74" t="s">
        <v>448</v>
      </c>
      <c r="P411" s="72" t="s">
        <v>448</v>
      </c>
    </row>
    <row r="412" spans="12:16">
      <c r="L412" s="67">
        <v>459</v>
      </c>
      <c r="M412" s="73" t="s">
        <v>448</v>
      </c>
      <c r="N412" s="73" t="s">
        <v>448</v>
      </c>
      <c r="O412" s="73" t="s">
        <v>448</v>
      </c>
      <c r="P412" s="71" t="s">
        <v>448</v>
      </c>
    </row>
    <row r="413" spans="12:16">
      <c r="L413" s="64">
        <v>460</v>
      </c>
      <c r="M413" s="74" t="s">
        <v>448</v>
      </c>
      <c r="N413" s="74" t="s">
        <v>448</v>
      </c>
      <c r="O413" s="74" t="s">
        <v>448</v>
      </c>
      <c r="P413" s="72" t="s">
        <v>448</v>
      </c>
    </row>
    <row r="414" spans="12:16">
      <c r="L414" s="67">
        <v>461</v>
      </c>
      <c r="M414" s="73" t="s">
        <v>448</v>
      </c>
      <c r="N414" s="73" t="s">
        <v>448</v>
      </c>
      <c r="O414" s="73" t="s">
        <v>448</v>
      </c>
      <c r="P414" s="71" t="s">
        <v>448</v>
      </c>
    </row>
    <row r="415" spans="12:16">
      <c r="L415" s="64">
        <v>462</v>
      </c>
      <c r="M415" s="74" t="s">
        <v>448</v>
      </c>
      <c r="N415" s="74" t="s">
        <v>448</v>
      </c>
      <c r="O415" s="74" t="s">
        <v>448</v>
      </c>
      <c r="P415" s="72" t="s">
        <v>448</v>
      </c>
    </row>
    <row r="416" spans="12:16">
      <c r="L416" s="67">
        <v>463</v>
      </c>
      <c r="M416" s="73" t="s">
        <v>448</v>
      </c>
      <c r="N416" s="73" t="s">
        <v>448</v>
      </c>
      <c r="O416" s="73" t="s">
        <v>448</v>
      </c>
      <c r="P416" s="71" t="s">
        <v>448</v>
      </c>
    </row>
    <row r="417" spans="12:16">
      <c r="L417" s="64">
        <v>464</v>
      </c>
      <c r="M417" s="74" t="s">
        <v>448</v>
      </c>
      <c r="N417" s="74" t="s">
        <v>448</v>
      </c>
      <c r="O417" s="74" t="s">
        <v>448</v>
      </c>
      <c r="P417" s="72" t="s">
        <v>448</v>
      </c>
    </row>
    <row r="418" spans="12:16">
      <c r="L418" s="67">
        <v>465</v>
      </c>
      <c r="M418" s="73" t="s">
        <v>448</v>
      </c>
      <c r="N418" s="73" t="s">
        <v>448</v>
      </c>
      <c r="O418" s="73" t="s">
        <v>448</v>
      </c>
      <c r="P418" s="71" t="s">
        <v>448</v>
      </c>
    </row>
    <row r="419" spans="12:16">
      <c r="L419" s="64">
        <v>466</v>
      </c>
      <c r="M419" s="74" t="s">
        <v>448</v>
      </c>
      <c r="N419" s="74" t="s">
        <v>448</v>
      </c>
      <c r="O419" s="74" t="s">
        <v>448</v>
      </c>
      <c r="P419" s="72" t="s">
        <v>448</v>
      </c>
    </row>
    <row r="420" spans="12:16">
      <c r="L420" s="67">
        <v>467</v>
      </c>
      <c r="M420" s="73" t="s">
        <v>448</v>
      </c>
      <c r="N420" s="73" t="s">
        <v>448</v>
      </c>
      <c r="O420" s="73" t="s">
        <v>448</v>
      </c>
      <c r="P420" s="71" t="s">
        <v>448</v>
      </c>
    </row>
    <row r="421" spans="12:16">
      <c r="L421" s="64">
        <v>468</v>
      </c>
      <c r="M421" s="74" t="s">
        <v>448</v>
      </c>
      <c r="N421" s="74" t="s">
        <v>448</v>
      </c>
      <c r="O421" s="74" t="s">
        <v>448</v>
      </c>
      <c r="P421" s="72" t="s">
        <v>448</v>
      </c>
    </row>
    <row r="422" spans="12:16">
      <c r="L422" s="67">
        <v>469</v>
      </c>
      <c r="M422" s="73" t="s">
        <v>448</v>
      </c>
      <c r="N422" s="73" t="s">
        <v>448</v>
      </c>
      <c r="O422" s="73" t="s">
        <v>448</v>
      </c>
      <c r="P422" s="71" t="s">
        <v>448</v>
      </c>
    </row>
    <row r="423" spans="12:16">
      <c r="L423" s="64">
        <v>470</v>
      </c>
      <c r="M423" s="74" t="s">
        <v>448</v>
      </c>
      <c r="N423" s="74" t="s">
        <v>448</v>
      </c>
      <c r="O423" s="74" t="s">
        <v>448</v>
      </c>
      <c r="P423" s="72" t="s">
        <v>448</v>
      </c>
    </row>
    <row r="424" spans="12:16">
      <c r="L424" s="67">
        <v>471</v>
      </c>
      <c r="M424" s="73" t="s">
        <v>448</v>
      </c>
      <c r="N424" s="73" t="s">
        <v>448</v>
      </c>
      <c r="O424" s="73" t="s">
        <v>448</v>
      </c>
      <c r="P424" s="71" t="s">
        <v>448</v>
      </c>
    </row>
    <row r="425" spans="12:16">
      <c r="L425" s="64">
        <v>472</v>
      </c>
      <c r="M425" s="74" t="s">
        <v>448</v>
      </c>
      <c r="N425" s="74" t="s">
        <v>448</v>
      </c>
      <c r="O425" s="74" t="s">
        <v>448</v>
      </c>
      <c r="P425" s="72" t="s">
        <v>448</v>
      </c>
    </row>
    <row r="426" spans="12:16">
      <c r="L426" s="67">
        <v>473</v>
      </c>
      <c r="M426" s="73" t="s">
        <v>448</v>
      </c>
      <c r="N426" s="73" t="s">
        <v>448</v>
      </c>
      <c r="O426" s="73" t="s">
        <v>448</v>
      </c>
      <c r="P426" s="71" t="s">
        <v>448</v>
      </c>
    </row>
    <row r="427" spans="12:16">
      <c r="L427" s="64">
        <v>474</v>
      </c>
      <c r="M427" s="74" t="s">
        <v>448</v>
      </c>
      <c r="N427" s="74" t="s">
        <v>448</v>
      </c>
      <c r="O427" s="74" t="s">
        <v>448</v>
      </c>
      <c r="P427" s="72" t="s">
        <v>448</v>
      </c>
    </row>
    <row r="428" spans="12:16">
      <c r="L428" s="67">
        <v>475</v>
      </c>
      <c r="M428" s="73" t="s">
        <v>448</v>
      </c>
      <c r="N428" s="73" t="s">
        <v>448</v>
      </c>
      <c r="O428" s="73" t="s">
        <v>448</v>
      </c>
      <c r="P428" s="71" t="s">
        <v>448</v>
      </c>
    </row>
    <row r="429" spans="12:16">
      <c r="L429" s="64">
        <v>476</v>
      </c>
      <c r="M429" s="74" t="s">
        <v>448</v>
      </c>
      <c r="N429" s="74" t="s">
        <v>448</v>
      </c>
      <c r="O429" s="74" t="s">
        <v>448</v>
      </c>
      <c r="P429" s="72" t="s">
        <v>448</v>
      </c>
    </row>
    <row r="430" spans="12:16">
      <c r="L430" s="67">
        <v>477</v>
      </c>
      <c r="M430" s="73" t="s">
        <v>448</v>
      </c>
      <c r="N430" s="73" t="s">
        <v>448</v>
      </c>
      <c r="O430" s="73" t="s">
        <v>448</v>
      </c>
      <c r="P430" s="71" t="s">
        <v>448</v>
      </c>
    </row>
    <row r="431" spans="12:16">
      <c r="L431" s="64">
        <v>478</v>
      </c>
      <c r="M431" s="74" t="s">
        <v>448</v>
      </c>
      <c r="N431" s="74" t="s">
        <v>448</v>
      </c>
      <c r="O431" s="74" t="s">
        <v>448</v>
      </c>
      <c r="P431" s="72" t="s">
        <v>448</v>
      </c>
    </row>
    <row r="432" spans="12:16">
      <c r="L432" s="67">
        <v>479</v>
      </c>
      <c r="M432" s="73" t="s">
        <v>448</v>
      </c>
      <c r="N432" s="73" t="s">
        <v>448</v>
      </c>
      <c r="O432" s="73" t="s">
        <v>448</v>
      </c>
      <c r="P432" s="71" t="s">
        <v>448</v>
      </c>
    </row>
    <row r="433" spans="12:16">
      <c r="L433" s="64">
        <v>480</v>
      </c>
      <c r="M433" s="74" t="s">
        <v>448</v>
      </c>
      <c r="N433" s="74" t="s">
        <v>448</v>
      </c>
      <c r="O433" s="74" t="s">
        <v>448</v>
      </c>
      <c r="P433" s="72" t="s">
        <v>448</v>
      </c>
    </row>
    <row r="434" spans="12:16">
      <c r="L434" s="67">
        <v>481</v>
      </c>
      <c r="M434" s="73" t="s">
        <v>448</v>
      </c>
      <c r="N434" s="73" t="s">
        <v>448</v>
      </c>
      <c r="O434" s="73" t="s">
        <v>448</v>
      </c>
      <c r="P434" s="71" t="s">
        <v>448</v>
      </c>
    </row>
    <row r="435" spans="12:16">
      <c r="L435" s="64">
        <v>482</v>
      </c>
      <c r="M435" s="74" t="s">
        <v>448</v>
      </c>
      <c r="N435" s="74" t="s">
        <v>448</v>
      </c>
      <c r="O435" s="74" t="s">
        <v>448</v>
      </c>
      <c r="P435" s="72" t="s">
        <v>448</v>
      </c>
    </row>
    <row r="436" spans="12:16">
      <c r="L436" s="67">
        <v>483</v>
      </c>
      <c r="M436" s="73" t="s">
        <v>448</v>
      </c>
      <c r="N436" s="73" t="s">
        <v>448</v>
      </c>
      <c r="O436" s="73" t="s">
        <v>448</v>
      </c>
      <c r="P436" s="71" t="s">
        <v>448</v>
      </c>
    </row>
    <row r="437" spans="12:16">
      <c r="L437" s="64">
        <v>484</v>
      </c>
      <c r="M437" s="74" t="s">
        <v>448</v>
      </c>
      <c r="N437" s="74" t="s">
        <v>448</v>
      </c>
      <c r="O437" s="74" t="s">
        <v>448</v>
      </c>
      <c r="P437" s="72" t="s">
        <v>448</v>
      </c>
    </row>
    <row r="438" spans="12:16">
      <c r="L438" s="67">
        <v>485</v>
      </c>
      <c r="M438" s="73" t="s">
        <v>448</v>
      </c>
      <c r="N438" s="73" t="s">
        <v>448</v>
      </c>
      <c r="O438" s="73" t="s">
        <v>448</v>
      </c>
      <c r="P438" s="71" t="s">
        <v>448</v>
      </c>
    </row>
    <row r="439" spans="12:16">
      <c r="L439" s="64">
        <v>486</v>
      </c>
      <c r="M439" s="74" t="s">
        <v>448</v>
      </c>
      <c r="N439" s="74" t="s">
        <v>448</v>
      </c>
      <c r="O439" s="74" t="s">
        <v>448</v>
      </c>
      <c r="P439" s="72" t="s">
        <v>448</v>
      </c>
    </row>
    <row r="440" spans="12:16">
      <c r="L440" s="67">
        <v>487</v>
      </c>
      <c r="M440" s="73" t="s">
        <v>448</v>
      </c>
      <c r="N440" s="73" t="s">
        <v>448</v>
      </c>
      <c r="O440" s="73" t="s">
        <v>448</v>
      </c>
      <c r="P440" s="71" t="s">
        <v>448</v>
      </c>
    </row>
    <row r="441" spans="12:16">
      <c r="L441" s="64">
        <v>488</v>
      </c>
      <c r="M441" s="74" t="s">
        <v>448</v>
      </c>
      <c r="N441" s="74" t="s">
        <v>448</v>
      </c>
      <c r="O441" s="74" t="s">
        <v>448</v>
      </c>
      <c r="P441" s="72" t="s">
        <v>448</v>
      </c>
    </row>
    <row r="442" spans="12:16">
      <c r="L442" s="67">
        <v>489</v>
      </c>
      <c r="M442" s="73" t="s">
        <v>448</v>
      </c>
      <c r="N442" s="73" t="s">
        <v>448</v>
      </c>
      <c r="O442" s="73" t="s">
        <v>448</v>
      </c>
      <c r="P442" s="71" t="s">
        <v>448</v>
      </c>
    </row>
    <row r="443" spans="12:16">
      <c r="L443" s="64">
        <v>490</v>
      </c>
      <c r="M443" s="74" t="s">
        <v>448</v>
      </c>
      <c r="N443" s="74" t="s">
        <v>448</v>
      </c>
      <c r="O443" s="74" t="s">
        <v>448</v>
      </c>
      <c r="P443" s="72" t="s">
        <v>448</v>
      </c>
    </row>
    <row r="444" spans="12:16">
      <c r="L444" s="67">
        <v>491</v>
      </c>
      <c r="M444" s="73" t="s">
        <v>448</v>
      </c>
      <c r="N444" s="73" t="s">
        <v>448</v>
      </c>
      <c r="O444" s="73" t="s">
        <v>448</v>
      </c>
      <c r="P444" s="71" t="s">
        <v>448</v>
      </c>
    </row>
    <row r="445" spans="12:16">
      <c r="L445" s="64">
        <v>492</v>
      </c>
      <c r="M445" s="74" t="s">
        <v>448</v>
      </c>
      <c r="N445" s="74" t="s">
        <v>448</v>
      </c>
      <c r="O445" s="74" t="s">
        <v>448</v>
      </c>
      <c r="P445" s="72" t="s">
        <v>448</v>
      </c>
    </row>
    <row r="446" spans="12:16">
      <c r="L446" s="67">
        <v>493</v>
      </c>
      <c r="M446" s="73" t="s">
        <v>448</v>
      </c>
      <c r="N446" s="73" t="s">
        <v>448</v>
      </c>
      <c r="O446" s="73" t="s">
        <v>448</v>
      </c>
      <c r="P446" s="71" t="s">
        <v>448</v>
      </c>
    </row>
    <row r="447" spans="12:16">
      <c r="L447" s="64">
        <v>494</v>
      </c>
      <c r="M447" s="74" t="s">
        <v>448</v>
      </c>
      <c r="N447" s="74" t="s">
        <v>448</v>
      </c>
      <c r="O447" s="74" t="s">
        <v>448</v>
      </c>
      <c r="P447" s="72" t="s">
        <v>448</v>
      </c>
    </row>
    <row r="448" spans="12:16">
      <c r="L448" s="67">
        <v>495</v>
      </c>
      <c r="M448" s="73" t="s">
        <v>448</v>
      </c>
      <c r="N448" s="73" t="s">
        <v>448</v>
      </c>
      <c r="O448" s="73" t="s">
        <v>448</v>
      </c>
      <c r="P448" s="71" t="s">
        <v>448</v>
      </c>
    </row>
    <row r="449" spans="12:16">
      <c r="L449" s="64">
        <v>496</v>
      </c>
      <c r="M449" s="74" t="s">
        <v>448</v>
      </c>
      <c r="N449" s="74" t="s">
        <v>448</v>
      </c>
      <c r="O449" s="74" t="s">
        <v>448</v>
      </c>
      <c r="P449" s="72" t="s">
        <v>448</v>
      </c>
    </row>
    <row r="450" spans="12:16">
      <c r="L450" s="67">
        <v>497</v>
      </c>
      <c r="M450" s="73" t="s">
        <v>448</v>
      </c>
      <c r="N450" s="73" t="s">
        <v>448</v>
      </c>
      <c r="O450" s="73" t="s">
        <v>448</v>
      </c>
      <c r="P450" s="71" t="s">
        <v>448</v>
      </c>
    </row>
    <row r="451" spans="12:16">
      <c r="L451" s="64">
        <v>498</v>
      </c>
      <c r="M451" s="74" t="s">
        <v>448</v>
      </c>
      <c r="N451" s="74" t="s">
        <v>448</v>
      </c>
      <c r="O451" s="74" t="s">
        <v>448</v>
      </c>
      <c r="P451" s="72" t="s">
        <v>448</v>
      </c>
    </row>
    <row r="452" spans="12:16">
      <c r="L452" s="67">
        <v>499</v>
      </c>
      <c r="M452" s="73" t="s">
        <v>448</v>
      </c>
      <c r="N452" s="73" t="s">
        <v>448</v>
      </c>
      <c r="O452" s="73" t="s">
        <v>448</v>
      </c>
      <c r="P452" s="71" t="s">
        <v>448</v>
      </c>
    </row>
    <row r="453" spans="12:16">
      <c r="L453" s="64">
        <v>500</v>
      </c>
      <c r="M453" s="74" t="s">
        <v>448</v>
      </c>
      <c r="N453" s="74" t="s">
        <v>448</v>
      </c>
      <c r="O453" s="74" t="s">
        <v>448</v>
      </c>
      <c r="P453" s="72" t="s">
        <v>448</v>
      </c>
    </row>
    <row r="454" spans="12:16">
      <c r="L454" s="67">
        <v>501</v>
      </c>
      <c r="M454" s="73" t="s">
        <v>448</v>
      </c>
      <c r="N454" s="73" t="s">
        <v>448</v>
      </c>
      <c r="O454" s="73" t="s">
        <v>448</v>
      </c>
      <c r="P454" s="71" t="s">
        <v>448</v>
      </c>
    </row>
    <row r="455" spans="12:16">
      <c r="L455" s="64">
        <v>502</v>
      </c>
      <c r="M455" s="74" t="s">
        <v>448</v>
      </c>
      <c r="N455" s="74" t="s">
        <v>448</v>
      </c>
      <c r="O455" s="74" t="s">
        <v>448</v>
      </c>
      <c r="P455" s="72" t="s">
        <v>448</v>
      </c>
    </row>
    <row r="456" spans="12:16">
      <c r="L456" s="67">
        <v>503</v>
      </c>
      <c r="M456" s="73" t="s">
        <v>448</v>
      </c>
      <c r="N456" s="73" t="s">
        <v>448</v>
      </c>
      <c r="O456" s="73" t="s">
        <v>448</v>
      </c>
      <c r="P456" s="71" t="s">
        <v>448</v>
      </c>
    </row>
    <row r="457" spans="12:16">
      <c r="L457" s="64">
        <v>504</v>
      </c>
      <c r="M457" s="74" t="s">
        <v>448</v>
      </c>
      <c r="N457" s="74" t="s">
        <v>448</v>
      </c>
      <c r="O457" s="74" t="s">
        <v>448</v>
      </c>
      <c r="P457" s="72" t="s">
        <v>448</v>
      </c>
    </row>
    <row r="458" spans="12:16">
      <c r="L458" s="67">
        <v>505</v>
      </c>
      <c r="M458" s="73" t="s">
        <v>448</v>
      </c>
      <c r="N458" s="73" t="s">
        <v>448</v>
      </c>
      <c r="O458" s="73" t="s">
        <v>448</v>
      </c>
      <c r="P458" s="71" t="s">
        <v>448</v>
      </c>
    </row>
    <row r="459" spans="12:16">
      <c r="L459" s="64">
        <v>506</v>
      </c>
      <c r="M459" s="74" t="s">
        <v>448</v>
      </c>
      <c r="N459" s="74" t="s">
        <v>448</v>
      </c>
      <c r="O459" s="74" t="s">
        <v>448</v>
      </c>
      <c r="P459" s="72" t="s">
        <v>448</v>
      </c>
    </row>
    <row r="460" spans="12:16">
      <c r="L460" s="67">
        <v>507</v>
      </c>
      <c r="M460" s="73" t="s">
        <v>448</v>
      </c>
      <c r="N460" s="73" t="s">
        <v>448</v>
      </c>
      <c r="O460" s="73" t="s">
        <v>448</v>
      </c>
      <c r="P460" s="71" t="s">
        <v>448</v>
      </c>
    </row>
    <row r="461" spans="12:16">
      <c r="L461" s="64">
        <v>508</v>
      </c>
      <c r="M461" s="74" t="s">
        <v>448</v>
      </c>
      <c r="N461" s="74" t="s">
        <v>448</v>
      </c>
      <c r="O461" s="74" t="s">
        <v>448</v>
      </c>
      <c r="P461" s="72" t="s">
        <v>448</v>
      </c>
    </row>
    <row r="462" spans="12:16">
      <c r="L462" s="67">
        <v>509</v>
      </c>
      <c r="M462" s="73" t="s">
        <v>448</v>
      </c>
      <c r="N462" s="73" t="s">
        <v>448</v>
      </c>
      <c r="O462" s="73" t="s">
        <v>448</v>
      </c>
      <c r="P462" s="71" t="s">
        <v>448</v>
      </c>
    </row>
    <row r="463" spans="12:16">
      <c r="L463" s="64">
        <v>510</v>
      </c>
      <c r="M463" s="74" t="s">
        <v>448</v>
      </c>
      <c r="N463" s="74" t="s">
        <v>448</v>
      </c>
      <c r="O463" s="74" t="s">
        <v>448</v>
      </c>
      <c r="P463" s="72" t="s">
        <v>448</v>
      </c>
    </row>
    <row r="464" spans="12:16">
      <c r="L464" s="67">
        <v>511</v>
      </c>
      <c r="M464" s="73" t="s">
        <v>448</v>
      </c>
      <c r="N464" s="73" t="s">
        <v>448</v>
      </c>
      <c r="O464" s="73" t="s">
        <v>448</v>
      </c>
      <c r="P464" s="71" t="s">
        <v>448</v>
      </c>
    </row>
    <row r="465" spans="12:16">
      <c r="L465" s="64">
        <v>512</v>
      </c>
      <c r="M465" s="74" t="s">
        <v>448</v>
      </c>
      <c r="N465" s="74" t="s">
        <v>448</v>
      </c>
      <c r="O465" s="74" t="s">
        <v>448</v>
      </c>
      <c r="P465" s="72" t="s">
        <v>448</v>
      </c>
    </row>
    <row r="466" spans="12:16">
      <c r="L466" s="67">
        <v>513</v>
      </c>
      <c r="M466" s="73" t="s">
        <v>448</v>
      </c>
      <c r="N466" s="73" t="s">
        <v>448</v>
      </c>
      <c r="O466" s="73" t="s">
        <v>448</v>
      </c>
      <c r="P466" s="71" t="s">
        <v>448</v>
      </c>
    </row>
    <row r="467" spans="12:16">
      <c r="L467" s="64">
        <v>514</v>
      </c>
      <c r="M467" s="74" t="s">
        <v>448</v>
      </c>
      <c r="N467" s="74" t="s">
        <v>448</v>
      </c>
      <c r="O467" s="74" t="s">
        <v>448</v>
      </c>
      <c r="P467" s="72" t="s">
        <v>448</v>
      </c>
    </row>
    <row r="468" spans="12:16">
      <c r="L468" s="67">
        <v>515</v>
      </c>
      <c r="M468" s="73" t="s">
        <v>448</v>
      </c>
      <c r="N468" s="73" t="s">
        <v>448</v>
      </c>
      <c r="O468" s="73" t="s">
        <v>448</v>
      </c>
      <c r="P468" s="71" t="s">
        <v>448</v>
      </c>
    </row>
    <row r="469" spans="12:16">
      <c r="L469" s="64">
        <v>516</v>
      </c>
      <c r="M469" s="74" t="s">
        <v>448</v>
      </c>
      <c r="N469" s="74" t="s">
        <v>448</v>
      </c>
      <c r="O469" s="74" t="s">
        <v>448</v>
      </c>
      <c r="P469" s="72" t="s">
        <v>448</v>
      </c>
    </row>
    <row r="470" spans="12:16">
      <c r="L470" s="67">
        <v>517</v>
      </c>
      <c r="M470" s="73" t="s">
        <v>448</v>
      </c>
      <c r="N470" s="73" t="s">
        <v>448</v>
      </c>
      <c r="O470" s="73" t="s">
        <v>448</v>
      </c>
      <c r="P470" s="71" t="s">
        <v>448</v>
      </c>
    </row>
    <row r="471" spans="12:16">
      <c r="L471" s="64">
        <v>518</v>
      </c>
      <c r="M471" s="74" t="s">
        <v>448</v>
      </c>
      <c r="N471" s="74" t="s">
        <v>448</v>
      </c>
      <c r="O471" s="74" t="s">
        <v>448</v>
      </c>
      <c r="P471" s="72" t="s">
        <v>448</v>
      </c>
    </row>
    <row r="472" spans="12:16">
      <c r="L472" s="67">
        <v>519</v>
      </c>
      <c r="M472" s="73" t="s">
        <v>448</v>
      </c>
      <c r="N472" s="73" t="s">
        <v>448</v>
      </c>
      <c r="O472" s="73" t="s">
        <v>448</v>
      </c>
      <c r="P472" s="71" t="s">
        <v>448</v>
      </c>
    </row>
    <row r="473" spans="12:16">
      <c r="L473" s="64">
        <v>520</v>
      </c>
      <c r="M473" s="74" t="s">
        <v>448</v>
      </c>
      <c r="N473" s="74" t="s">
        <v>448</v>
      </c>
      <c r="O473" s="74" t="s">
        <v>448</v>
      </c>
      <c r="P473" s="72" t="s">
        <v>448</v>
      </c>
    </row>
    <row r="474" spans="12:16">
      <c r="L474" s="67">
        <v>521</v>
      </c>
      <c r="M474" s="73" t="s">
        <v>448</v>
      </c>
      <c r="N474" s="73" t="s">
        <v>448</v>
      </c>
      <c r="O474" s="73" t="s">
        <v>448</v>
      </c>
      <c r="P474" s="71" t="s">
        <v>448</v>
      </c>
    </row>
    <row r="475" spans="12:16">
      <c r="L475" s="64">
        <v>522</v>
      </c>
      <c r="M475" s="74" t="s">
        <v>448</v>
      </c>
      <c r="N475" s="74" t="s">
        <v>448</v>
      </c>
      <c r="O475" s="74" t="s">
        <v>448</v>
      </c>
      <c r="P475" s="72" t="s">
        <v>448</v>
      </c>
    </row>
    <row r="476" spans="12:16">
      <c r="L476" s="67">
        <v>523</v>
      </c>
      <c r="M476" s="73" t="s">
        <v>448</v>
      </c>
      <c r="N476" s="73" t="s">
        <v>448</v>
      </c>
      <c r="O476" s="73" t="s">
        <v>448</v>
      </c>
      <c r="P476" s="71" t="s">
        <v>448</v>
      </c>
    </row>
    <row r="477" spans="12:16">
      <c r="L477" s="64">
        <v>524</v>
      </c>
      <c r="M477" s="74" t="s">
        <v>448</v>
      </c>
      <c r="N477" s="74" t="s">
        <v>448</v>
      </c>
      <c r="O477" s="74" t="s">
        <v>448</v>
      </c>
      <c r="P477" s="72" t="s">
        <v>448</v>
      </c>
    </row>
    <row r="478" spans="12:16">
      <c r="L478" s="67">
        <v>525</v>
      </c>
      <c r="M478" s="73" t="s">
        <v>448</v>
      </c>
      <c r="N478" s="73" t="s">
        <v>448</v>
      </c>
      <c r="O478" s="73" t="s">
        <v>448</v>
      </c>
      <c r="P478" s="71" t="s">
        <v>448</v>
      </c>
    </row>
    <row r="479" spans="12:16">
      <c r="L479" s="64">
        <v>526</v>
      </c>
      <c r="M479" s="74" t="s">
        <v>448</v>
      </c>
      <c r="N479" s="74" t="s">
        <v>448</v>
      </c>
      <c r="O479" s="74" t="s">
        <v>448</v>
      </c>
      <c r="P479" s="72" t="s">
        <v>448</v>
      </c>
    </row>
    <row r="480" spans="12:16">
      <c r="L480" s="67">
        <v>527</v>
      </c>
      <c r="M480" s="73" t="s">
        <v>448</v>
      </c>
      <c r="N480" s="73" t="s">
        <v>448</v>
      </c>
      <c r="O480" s="73" t="s">
        <v>448</v>
      </c>
      <c r="P480" s="71" t="s">
        <v>448</v>
      </c>
    </row>
    <row r="481" spans="12:16">
      <c r="L481" s="64">
        <v>528</v>
      </c>
      <c r="M481" s="74" t="s">
        <v>448</v>
      </c>
      <c r="N481" s="74" t="s">
        <v>448</v>
      </c>
      <c r="O481" s="74" t="s">
        <v>448</v>
      </c>
      <c r="P481" s="72" t="s">
        <v>448</v>
      </c>
    </row>
    <row r="482" spans="12:16">
      <c r="L482" s="67">
        <v>529</v>
      </c>
      <c r="M482" s="73" t="s">
        <v>448</v>
      </c>
      <c r="N482" s="73" t="s">
        <v>448</v>
      </c>
      <c r="O482" s="73" t="s">
        <v>448</v>
      </c>
      <c r="P482" s="71" t="s">
        <v>448</v>
      </c>
    </row>
    <row r="483" spans="12:16">
      <c r="L483" s="64">
        <v>530</v>
      </c>
      <c r="M483" s="74" t="s">
        <v>448</v>
      </c>
      <c r="N483" s="74" t="s">
        <v>448</v>
      </c>
      <c r="O483" s="74" t="s">
        <v>448</v>
      </c>
      <c r="P483" s="72" t="s">
        <v>448</v>
      </c>
    </row>
    <row r="484" spans="12:16">
      <c r="L484" s="67">
        <v>531</v>
      </c>
      <c r="M484" s="73" t="s">
        <v>448</v>
      </c>
      <c r="N484" s="73" t="s">
        <v>448</v>
      </c>
      <c r="O484" s="73" t="s">
        <v>448</v>
      </c>
      <c r="P484" s="71" t="s">
        <v>448</v>
      </c>
    </row>
    <row r="485" spans="12:16">
      <c r="L485" s="64">
        <v>532</v>
      </c>
      <c r="M485" s="74" t="s">
        <v>448</v>
      </c>
      <c r="N485" s="74" t="s">
        <v>448</v>
      </c>
      <c r="O485" s="74" t="s">
        <v>448</v>
      </c>
      <c r="P485" s="72" t="s">
        <v>448</v>
      </c>
    </row>
    <row r="486" spans="12:16">
      <c r="L486" s="67">
        <v>533</v>
      </c>
      <c r="M486" s="73" t="s">
        <v>448</v>
      </c>
      <c r="N486" s="73" t="s">
        <v>448</v>
      </c>
      <c r="O486" s="73" t="s">
        <v>448</v>
      </c>
      <c r="P486" s="71" t="s">
        <v>448</v>
      </c>
    </row>
    <row r="487" spans="12:16">
      <c r="L487" s="64">
        <v>534</v>
      </c>
      <c r="M487" s="74" t="s">
        <v>448</v>
      </c>
      <c r="N487" s="74" t="s">
        <v>448</v>
      </c>
      <c r="O487" s="74" t="s">
        <v>448</v>
      </c>
      <c r="P487" s="72" t="s">
        <v>448</v>
      </c>
    </row>
    <row r="488" spans="12:16">
      <c r="L488" s="67">
        <v>535</v>
      </c>
      <c r="M488" s="73" t="s">
        <v>448</v>
      </c>
      <c r="N488" s="73" t="s">
        <v>448</v>
      </c>
      <c r="O488" s="73" t="s">
        <v>448</v>
      </c>
      <c r="P488" s="71" t="s">
        <v>448</v>
      </c>
    </row>
    <row r="489" spans="12:16">
      <c r="L489" s="64">
        <v>536</v>
      </c>
      <c r="M489" s="74" t="s">
        <v>448</v>
      </c>
      <c r="N489" s="74" t="s">
        <v>448</v>
      </c>
      <c r="O489" s="74" t="s">
        <v>448</v>
      </c>
      <c r="P489" s="72" t="s">
        <v>448</v>
      </c>
    </row>
    <row r="490" spans="12:16">
      <c r="L490" s="67">
        <v>537</v>
      </c>
      <c r="M490" s="73" t="s">
        <v>448</v>
      </c>
      <c r="N490" s="73" t="s">
        <v>448</v>
      </c>
      <c r="O490" s="73" t="s">
        <v>448</v>
      </c>
      <c r="P490" s="71" t="s">
        <v>448</v>
      </c>
    </row>
    <row r="491" spans="12:16">
      <c r="L491" s="64">
        <v>538</v>
      </c>
      <c r="M491" s="74" t="s">
        <v>448</v>
      </c>
      <c r="N491" s="74" t="s">
        <v>448</v>
      </c>
      <c r="O491" s="74" t="s">
        <v>448</v>
      </c>
      <c r="P491" s="72" t="s">
        <v>448</v>
      </c>
    </row>
    <row r="492" spans="12:16">
      <c r="L492" s="67">
        <v>539</v>
      </c>
      <c r="M492" s="73" t="s">
        <v>448</v>
      </c>
      <c r="N492" s="73" t="s">
        <v>448</v>
      </c>
      <c r="O492" s="73" t="s">
        <v>448</v>
      </c>
      <c r="P492" s="71" t="s">
        <v>448</v>
      </c>
    </row>
    <row r="493" spans="12:16">
      <c r="L493" s="64">
        <v>540</v>
      </c>
      <c r="M493" s="74" t="s">
        <v>448</v>
      </c>
      <c r="N493" s="74" t="s">
        <v>448</v>
      </c>
      <c r="O493" s="74" t="s">
        <v>448</v>
      </c>
      <c r="P493" s="72" t="s">
        <v>448</v>
      </c>
    </row>
    <row r="494" spans="12:16">
      <c r="L494" s="67">
        <v>541</v>
      </c>
      <c r="M494" s="73" t="s">
        <v>448</v>
      </c>
      <c r="N494" s="73" t="s">
        <v>448</v>
      </c>
      <c r="O494" s="73" t="s">
        <v>448</v>
      </c>
      <c r="P494" s="71" t="s">
        <v>448</v>
      </c>
    </row>
    <row r="495" spans="12:16">
      <c r="L495" s="64">
        <v>542</v>
      </c>
      <c r="M495" s="74" t="s">
        <v>448</v>
      </c>
      <c r="N495" s="74" t="s">
        <v>448</v>
      </c>
      <c r="O495" s="74" t="s">
        <v>448</v>
      </c>
      <c r="P495" s="72" t="s">
        <v>448</v>
      </c>
    </row>
    <row r="496" spans="12:16">
      <c r="L496" s="67">
        <v>543</v>
      </c>
      <c r="M496" s="73" t="s">
        <v>448</v>
      </c>
      <c r="N496" s="73" t="s">
        <v>448</v>
      </c>
      <c r="O496" s="73" t="s">
        <v>448</v>
      </c>
      <c r="P496" s="71" t="s">
        <v>448</v>
      </c>
    </row>
    <row r="497" spans="12:16">
      <c r="L497" s="64">
        <v>544</v>
      </c>
      <c r="M497" s="74" t="s">
        <v>448</v>
      </c>
      <c r="N497" s="74" t="s">
        <v>448</v>
      </c>
      <c r="O497" s="74" t="s">
        <v>448</v>
      </c>
      <c r="P497" s="72" t="s">
        <v>448</v>
      </c>
    </row>
    <row r="498" spans="12:16">
      <c r="L498" s="67">
        <v>545</v>
      </c>
      <c r="M498" s="73" t="s">
        <v>448</v>
      </c>
      <c r="N498" s="73" t="s">
        <v>448</v>
      </c>
      <c r="O498" s="73" t="s">
        <v>448</v>
      </c>
      <c r="P498" s="71" t="s">
        <v>448</v>
      </c>
    </row>
    <row r="499" spans="12:16">
      <c r="L499" s="64">
        <v>546</v>
      </c>
      <c r="M499" s="74" t="s">
        <v>448</v>
      </c>
      <c r="N499" s="74" t="s">
        <v>448</v>
      </c>
      <c r="O499" s="74" t="s">
        <v>448</v>
      </c>
      <c r="P499" s="72" t="s">
        <v>448</v>
      </c>
    </row>
    <row r="500" spans="12:16">
      <c r="L500" s="67">
        <v>547</v>
      </c>
      <c r="M500" s="73" t="s">
        <v>448</v>
      </c>
      <c r="N500" s="73" t="s">
        <v>448</v>
      </c>
      <c r="O500" s="73" t="s">
        <v>448</v>
      </c>
      <c r="P500" s="71" t="s">
        <v>448</v>
      </c>
    </row>
    <row r="501" spans="12:16">
      <c r="L501" s="64">
        <v>548</v>
      </c>
      <c r="M501" s="74" t="s">
        <v>448</v>
      </c>
      <c r="N501" s="74" t="s">
        <v>448</v>
      </c>
      <c r="O501" s="74" t="s">
        <v>448</v>
      </c>
      <c r="P501" s="72" t="s">
        <v>448</v>
      </c>
    </row>
    <row r="502" spans="12:16">
      <c r="L502" s="67">
        <v>549</v>
      </c>
      <c r="M502" s="73" t="s">
        <v>448</v>
      </c>
      <c r="N502" s="73" t="s">
        <v>448</v>
      </c>
      <c r="O502" s="73" t="s">
        <v>448</v>
      </c>
      <c r="P502" s="71" t="s">
        <v>448</v>
      </c>
    </row>
    <row r="503" spans="12:16">
      <c r="L503" s="64">
        <v>550</v>
      </c>
      <c r="M503" s="74" t="s">
        <v>448</v>
      </c>
      <c r="N503" s="74" t="s">
        <v>448</v>
      </c>
      <c r="O503" s="74" t="s">
        <v>448</v>
      </c>
      <c r="P503" s="72" t="s">
        <v>448</v>
      </c>
    </row>
    <row r="504" spans="12:16">
      <c r="L504" s="67">
        <v>551</v>
      </c>
      <c r="M504" s="73" t="s">
        <v>448</v>
      </c>
      <c r="N504" s="73" t="s">
        <v>448</v>
      </c>
      <c r="O504" s="73" t="s">
        <v>448</v>
      </c>
      <c r="P504" s="71" t="s">
        <v>448</v>
      </c>
    </row>
    <row r="505" spans="12:16">
      <c r="L505" s="64">
        <v>552</v>
      </c>
      <c r="M505" s="74" t="s">
        <v>448</v>
      </c>
      <c r="N505" s="74" t="s">
        <v>448</v>
      </c>
      <c r="O505" s="74" t="s">
        <v>448</v>
      </c>
      <c r="P505" s="72" t="s">
        <v>448</v>
      </c>
    </row>
    <row r="506" spans="12:16">
      <c r="L506" s="67">
        <v>553</v>
      </c>
      <c r="M506" s="73" t="s">
        <v>448</v>
      </c>
      <c r="N506" s="73" t="s">
        <v>448</v>
      </c>
      <c r="O506" s="73" t="s">
        <v>448</v>
      </c>
      <c r="P506" s="71" t="s">
        <v>448</v>
      </c>
    </row>
    <row r="507" spans="12:16">
      <c r="L507" s="64">
        <v>554</v>
      </c>
      <c r="M507" s="74" t="s">
        <v>448</v>
      </c>
      <c r="N507" s="74" t="s">
        <v>448</v>
      </c>
      <c r="O507" s="74" t="s">
        <v>448</v>
      </c>
      <c r="P507" s="72" t="s">
        <v>448</v>
      </c>
    </row>
    <row r="508" spans="12:16">
      <c r="L508" s="67">
        <v>555</v>
      </c>
      <c r="M508" s="73" t="s">
        <v>448</v>
      </c>
      <c r="N508" s="73" t="s">
        <v>448</v>
      </c>
      <c r="O508" s="73" t="s">
        <v>448</v>
      </c>
      <c r="P508" s="71" t="s">
        <v>448</v>
      </c>
    </row>
    <row r="509" spans="12:16">
      <c r="L509" s="64">
        <v>556</v>
      </c>
      <c r="M509" s="74" t="s">
        <v>448</v>
      </c>
      <c r="N509" s="74" t="s">
        <v>448</v>
      </c>
      <c r="O509" s="74" t="s">
        <v>448</v>
      </c>
      <c r="P509" s="72" t="s">
        <v>448</v>
      </c>
    </row>
    <row r="510" spans="12:16">
      <c r="L510" s="67">
        <v>557</v>
      </c>
      <c r="M510" s="73" t="s">
        <v>448</v>
      </c>
      <c r="N510" s="73" t="s">
        <v>448</v>
      </c>
      <c r="O510" s="73" t="s">
        <v>448</v>
      </c>
      <c r="P510" s="71" t="s">
        <v>448</v>
      </c>
    </row>
    <row r="511" spans="12:16">
      <c r="L511" s="64">
        <v>558</v>
      </c>
      <c r="M511" s="74" t="s">
        <v>448</v>
      </c>
      <c r="N511" s="74" t="s">
        <v>448</v>
      </c>
      <c r="O511" s="74" t="s">
        <v>448</v>
      </c>
      <c r="P511" s="72" t="s">
        <v>448</v>
      </c>
    </row>
    <row r="512" spans="12:16">
      <c r="L512" s="67">
        <v>559</v>
      </c>
      <c r="M512" s="73" t="s">
        <v>448</v>
      </c>
      <c r="N512" s="73" t="s">
        <v>448</v>
      </c>
      <c r="O512" s="73" t="s">
        <v>448</v>
      </c>
      <c r="P512" s="71" t="s">
        <v>448</v>
      </c>
    </row>
    <row r="513" spans="12:16">
      <c r="L513" s="64">
        <v>560</v>
      </c>
      <c r="M513" s="74" t="s">
        <v>448</v>
      </c>
      <c r="N513" s="74" t="s">
        <v>448</v>
      </c>
      <c r="O513" s="74" t="s">
        <v>448</v>
      </c>
      <c r="P513" s="72" t="s">
        <v>448</v>
      </c>
    </row>
    <row r="514" spans="12:16">
      <c r="L514" s="67">
        <v>561</v>
      </c>
      <c r="M514" s="73" t="s">
        <v>448</v>
      </c>
      <c r="N514" s="73" t="s">
        <v>448</v>
      </c>
      <c r="O514" s="73" t="s">
        <v>448</v>
      </c>
      <c r="P514" s="71" t="s">
        <v>448</v>
      </c>
    </row>
    <row r="515" spans="12:16">
      <c r="L515" s="64">
        <v>562</v>
      </c>
      <c r="M515" s="74" t="s">
        <v>448</v>
      </c>
      <c r="N515" s="74" t="s">
        <v>448</v>
      </c>
      <c r="O515" s="74" t="s">
        <v>448</v>
      </c>
      <c r="P515" s="72" t="s">
        <v>448</v>
      </c>
    </row>
    <row r="516" spans="12:16">
      <c r="L516" s="67">
        <v>563</v>
      </c>
      <c r="M516" s="73" t="s">
        <v>448</v>
      </c>
      <c r="N516" s="73" t="s">
        <v>448</v>
      </c>
      <c r="O516" s="73" t="s">
        <v>448</v>
      </c>
      <c r="P516" s="71" t="s">
        <v>448</v>
      </c>
    </row>
    <row r="517" spans="12:16">
      <c r="L517" s="64">
        <v>564</v>
      </c>
      <c r="M517" s="74" t="s">
        <v>448</v>
      </c>
      <c r="N517" s="74" t="s">
        <v>448</v>
      </c>
      <c r="O517" s="74" t="s">
        <v>448</v>
      </c>
      <c r="P517" s="72" t="s">
        <v>448</v>
      </c>
    </row>
    <row r="518" spans="12:16">
      <c r="L518" s="67">
        <v>565</v>
      </c>
      <c r="M518" s="73" t="s">
        <v>448</v>
      </c>
      <c r="N518" s="73" t="s">
        <v>448</v>
      </c>
      <c r="O518" s="73" t="s">
        <v>448</v>
      </c>
      <c r="P518" s="71" t="s">
        <v>448</v>
      </c>
    </row>
    <row r="519" spans="12:16">
      <c r="L519" s="64">
        <v>566</v>
      </c>
      <c r="M519" s="74" t="s">
        <v>448</v>
      </c>
      <c r="N519" s="74" t="s">
        <v>448</v>
      </c>
      <c r="O519" s="74" t="s">
        <v>448</v>
      </c>
      <c r="P519" s="72" t="s">
        <v>448</v>
      </c>
    </row>
    <row r="520" spans="12:16">
      <c r="L520" s="67">
        <v>567</v>
      </c>
      <c r="M520" s="73" t="s">
        <v>448</v>
      </c>
      <c r="N520" s="73" t="s">
        <v>448</v>
      </c>
      <c r="O520" s="73" t="s">
        <v>448</v>
      </c>
      <c r="P520" s="71" t="s">
        <v>448</v>
      </c>
    </row>
    <row r="521" spans="12:16">
      <c r="L521" s="64">
        <v>568</v>
      </c>
      <c r="M521" s="74" t="s">
        <v>448</v>
      </c>
      <c r="N521" s="74" t="s">
        <v>448</v>
      </c>
      <c r="O521" s="74" t="s">
        <v>448</v>
      </c>
      <c r="P521" s="72" t="s">
        <v>448</v>
      </c>
    </row>
    <row r="522" spans="12:16">
      <c r="L522" s="67">
        <v>569</v>
      </c>
      <c r="M522" s="73" t="s">
        <v>448</v>
      </c>
      <c r="N522" s="73" t="s">
        <v>448</v>
      </c>
      <c r="O522" s="73" t="s">
        <v>448</v>
      </c>
      <c r="P522" s="71" t="s">
        <v>448</v>
      </c>
    </row>
    <row r="523" spans="12:16">
      <c r="L523" s="64">
        <v>570</v>
      </c>
      <c r="M523" s="74" t="s">
        <v>448</v>
      </c>
      <c r="N523" s="74" t="s">
        <v>448</v>
      </c>
      <c r="O523" s="74" t="s">
        <v>448</v>
      </c>
      <c r="P523" s="72" t="s">
        <v>448</v>
      </c>
    </row>
    <row r="524" spans="12:16">
      <c r="L524" s="67">
        <v>571</v>
      </c>
      <c r="M524" s="73" t="s">
        <v>448</v>
      </c>
      <c r="N524" s="73" t="s">
        <v>448</v>
      </c>
      <c r="O524" s="73" t="s">
        <v>448</v>
      </c>
      <c r="P524" s="71" t="s">
        <v>448</v>
      </c>
    </row>
    <row r="525" spans="12:16">
      <c r="L525" s="64">
        <v>572</v>
      </c>
      <c r="M525" s="74" t="s">
        <v>448</v>
      </c>
      <c r="N525" s="74" t="s">
        <v>448</v>
      </c>
      <c r="O525" s="74" t="s">
        <v>448</v>
      </c>
      <c r="P525" s="72" t="s">
        <v>448</v>
      </c>
    </row>
    <row r="526" spans="12:16">
      <c r="L526" s="67">
        <v>573</v>
      </c>
      <c r="M526" s="73" t="s">
        <v>448</v>
      </c>
      <c r="N526" s="73" t="s">
        <v>448</v>
      </c>
      <c r="O526" s="73" t="s">
        <v>448</v>
      </c>
      <c r="P526" s="71" t="s">
        <v>448</v>
      </c>
    </row>
    <row r="527" spans="12:16">
      <c r="L527" s="64">
        <v>574</v>
      </c>
      <c r="M527" s="74" t="s">
        <v>448</v>
      </c>
      <c r="N527" s="74" t="s">
        <v>448</v>
      </c>
      <c r="O527" s="74" t="s">
        <v>448</v>
      </c>
      <c r="P527" s="72" t="s">
        <v>448</v>
      </c>
    </row>
    <row r="528" spans="12:16">
      <c r="L528" s="67">
        <v>575</v>
      </c>
      <c r="M528" s="73" t="s">
        <v>448</v>
      </c>
      <c r="N528" s="73" t="s">
        <v>448</v>
      </c>
      <c r="O528" s="73" t="s">
        <v>448</v>
      </c>
      <c r="P528" s="71" t="s">
        <v>448</v>
      </c>
    </row>
    <row r="529" spans="12:16">
      <c r="L529" s="64">
        <v>576</v>
      </c>
      <c r="M529" s="74" t="s">
        <v>448</v>
      </c>
      <c r="N529" s="74" t="s">
        <v>448</v>
      </c>
      <c r="O529" s="74" t="s">
        <v>448</v>
      </c>
      <c r="P529" s="72" t="s">
        <v>448</v>
      </c>
    </row>
    <row r="530" spans="12:16">
      <c r="L530" s="67">
        <v>577</v>
      </c>
      <c r="M530" s="73" t="s">
        <v>448</v>
      </c>
      <c r="N530" s="73" t="s">
        <v>448</v>
      </c>
      <c r="O530" s="73" t="s">
        <v>448</v>
      </c>
      <c r="P530" s="71" t="s">
        <v>448</v>
      </c>
    </row>
    <row r="531" spans="12:16">
      <c r="L531" s="64">
        <v>578</v>
      </c>
      <c r="M531" s="74" t="s">
        <v>448</v>
      </c>
      <c r="N531" s="74" t="s">
        <v>448</v>
      </c>
      <c r="O531" s="74" t="s">
        <v>448</v>
      </c>
      <c r="P531" s="72" t="s">
        <v>448</v>
      </c>
    </row>
    <row r="532" spans="12:16">
      <c r="L532" s="67">
        <v>579</v>
      </c>
      <c r="M532" s="73" t="s">
        <v>448</v>
      </c>
      <c r="N532" s="73" t="s">
        <v>448</v>
      </c>
      <c r="O532" s="73" t="s">
        <v>448</v>
      </c>
      <c r="P532" s="71" t="s">
        <v>448</v>
      </c>
    </row>
    <row r="533" spans="12:16">
      <c r="L533" s="64">
        <v>580</v>
      </c>
      <c r="M533" s="74" t="s">
        <v>448</v>
      </c>
      <c r="N533" s="74" t="s">
        <v>448</v>
      </c>
      <c r="O533" s="74" t="s">
        <v>448</v>
      </c>
      <c r="P533" s="72" t="s">
        <v>448</v>
      </c>
    </row>
    <row r="534" spans="12:16">
      <c r="L534" s="67">
        <v>581</v>
      </c>
      <c r="M534" s="73" t="s">
        <v>448</v>
      </c>
      <c r="N534" s="73" t="s">
        <v>448</v>
      </c>
      <c r="O534" s="73" t="s">
        <v>448</v>
      </c>
      <c r="P534" s="71" t="s">
        <v>448</v>
      </c>
    </row>
    <row r="535" spans="12:16">
      <c r="L535" s="64">
        <v>582</v>
      </c>
      <c r="M535" s="74" t="s">
        <v>448</v>
      </c>
      <c r="N535" s="74" t="s">
        <v>448</v>
      </c>
      <c r="O535" s="74" t="s">
        <v>448</v>
      </c>
      <c r="P535" s="72" t="s">
        <v>448</v>
      </c>
    </row>
    <row r="536" spans="12:16">
      <c r="L536" s="67">
        <v>583</v>
      </c>
      <c r="M536" s="73" t="s">
        <v>448</v>
      </c>
      <c r="N536" s="73" t="s">
        <v>448</v>
      </c>
      <c r="O536" s="73" t="s">
        <v>448</v>
      </c>
      <c r="P536" s="71" t="s">
        <v>448</v>
      </c>
    </row>
    <row r="537" spans="12:16">
      <c r="L537" s="64">
        <v>584</v>
      </c>
      <c r="M537" s="74" t="s">
        <v>448</v>
      </c>
      <c r="N537" s="74" t="s">
        <v>448</v>
      </c>
      <c r="O537" s="74" t="s">
        <v>448</v>
      </c>
      <c r="P537" s="72" t="s">
        <v>448</v>
      </c>
    </row>
    <row r="538" spans="12:16">
      <c r="L538" s="67">
        <v>585</v>
      </c>
      <c r="M538" s="73" t="s">
        <v>448</v>
      </c>
      <c r="N538" s="73" t="s">
        <v>448</v>
      </c>
      <c r="O538" s="73" t="s">
        <v>448</v>
      </c>
      <c r="P538" s="71" t="s">
        <v>448</v>
      </c>
    </row>
    <row r="539" spans="12:16">
      <c r="L539" s="64">
        <v>586</v>
      </c>
      <c r="M539" s="74" t="s">
        <v>448</v>
      </c>
      <c r="N539" s="74" t="s">
        <v>448</v>
      </c>
      <c r="O539" s="74" t="s">
        <v>448</v>
      </c>
      <c r="P539" s="72" t="s">
        <v>448</v>
      </c>
    </row>
    <row r="540" spans="12:16">
      <c r="L540" s="67">
        <v>587</v>
      </c>
      <c r="M540" s="73" t="s">
        <v>448</v>
      </c>
      <c r="N540" s="73" t="s">
        <v>448</v>
      </c>
      <c r="O540" s="73" t="s">
        <v>448</v>
      </c>
      <c r="P540" s="71" t="s">
        <v>448</v>
      </c>
    </row>
    <row r="541" spans="12:16">
      <c r="L541" s="64">
        <v>588</v>
      </c>
      <c r="M541" s="74" t="s">
        <v>448</v>
      </c>
      <c r="N541" s="74" t="s">
        <v>448</v>
      </c>
      <c r="O541" s="74" t="s">
        <v>448</v>
      </c>
      <c r="P541" s="72" t="s">
        <v>448</v>
      </c>
    </row>
    <row r="542" spans="12:16">
      <c r="L542" s="67">
        <v>589</v>
      </c>
      <c r="M542" s="73" t="s">
        <v>448</v>
      </c>
      <c r="N542" s="73" t="s">
        <v>448</v>
      </c>
      <c r="O542" s="73" t="s">
        <v>448</v>
      </c>
      <c r="P542" s="71" t="s">
        <v>448</v>
      </c>
    </row>
    <row r="543" spans="12:16">
      <c r="L543" s="64">
        <v>590</v>
      </c>
      <c r="M543" s="74" t="s">
        <v>448</v>
      </c>
      <c r="N543" s="74" t="s">
        <v>448</v>
      </c>
      <c r="O543" s="74" t="s">
        <v>448</v>
      </c>
      <c r="P543" s="72" t="s">
        <v>448</v>
      </c>
    </row>
    <row r="544" spans="12:16">
      <c r="L544" s="67">
        <v>591</v>
      </c>
      <c r="M544" s="73" t="s">
        <v>448</v>
      </c>
      <c r="N544" s="73" t="s">
        <v>448</v>
      </c>
      <c r="O544" s="73" t="s">
        <v>448</v>
      </c>
      <c r="P544" s="71" t="s">
        <v>448</v>
      </c>
    </row>
    <row r="545" spans="12:16">
      <c r="L545" s="64">
        <v>592</v>
      </c>
      <c r="M545" s="74" t="s">
        <v>448</v>
      </c>
      <c r="N545" s="74" t="s">
        <v>448</v>
      </c>
      <c r="O545" s="74" t="s">
        <v>448</v>
      </c>
      <c r="P545" s="72" t="s">
        <v>448</v>
      </c>
    </row>
    <row r="546" spans="12:16">
      <c r="L546" s="67">
        <v>593</v>
      </c>
      <c r="M546" s="73" t="s">
        <v>448</v>
      </c>
      <c r="N546" s="73" t="s">
        <v>448</v>
      </c>
      <c r="O546" s="73" t="s">
        <v>448</v>
      </c>
      <c r="P546" s="71" t="s">
        <v>448</v>
      </c>
    </row>
    <row r="547" spans="12:16">
      <c r="L547" s="64">
        <v>594</v>
      </c>
      <c r="M547" s="74" t="s">
        <v>448</v>
      </c>
      <c r="N547" s="74" t="s">
        <v>448</v>
      </c>
      <c r="O547" s="74" t="s">
        <v>448</v>
      </c>
      <c r="P547" s="72" t="s">
        <v>448</v>
      </c>
    </row>
    <row r="548" spans="12:16">
      <c r="L548" s="67">
        <v>595</v>
      </c>
      <c r="M548" s="73" t="s">
        <v>448</v>
      </c>
      <c r="N548" s="73" t="s">
        <v>448</v>
      </c>
      <c r="O548" s="73" t="s">
        <v>448</v>
      </c>
      <c r="P548" s="71" t="s">
        <v>448</v>
      </c>
    </row>
    <row r="549" spans="12:16">
      <c r="L549" s="64">
        <v>596</v>
      </c>
      <c r="M549" s="74" t="s">
        <v>448</v>
      </c>
      <c r="N549" s="74" t="s">
        <v>448</v>
      </c>
      <c r="O549" s="74" t="s">
        <v>448</v>
      </c>
      <c r="P549" s="72" t="s">
        <v>448</v>
      </c>
    </row>
    <row r="550" spans="12:16">
      <c r="L550" s="67">
        <v>597</v>
      </c>
      <c r="M550" s="73" t="s">
        <v>448</v>
      </c>
      <c r="N550" s="73" t="s">
        <v>448</v>
      </c>
      <c r="O550" s="73" t="s">
        <v>448</v>
      </c>
      <c r="P550" s="71" t="s">
        <v>448</v>
      </c>
    </row>
    <row r="551" spans="12:16">
      <c r="L551" s="64">
        <v>598</v>
      </c>
      <c r="M551" s="74" t="s">
        <v>448</v>
      </c>
      <c r="N551" s="74" t="s">
        <v>448</v>
      </c>
      <c r="O551" s="74" t="s">
        <v>448</v>
      </c>
      <c r="P551" s="72" t="s">
        <v>448</v>
      </c>
    </row>
    <row r="552" spans="12:16">
      <c r="L552" s="67">
        <v>599</v>
      </c>
      <c r="M552" s="73" t="s">
        <v>448</v>
      </c>
      <c r="N552" s="73" t="s">
        <v>448</v>
      </c>
      <c r="O552" s="73" t="s">
        <v>448</v>
      </c>
      <c r="P552" s="71" t="s">
        <v>448</v>
      </c>
    </row>
    <row r="553" spans="12:16">
      <c r="L553" s="75">
        <v>600</v>
      </c>
      <c r="M553" s="76" t="s">
        <v>448</v>
      </c>
      <c r="N553" s="76" t="s">
        <v>448</v>
      </c>
      <c r="O553" s="76" t="s">
        <v>448</v>
      </c>
      <c r="P553" s="77" t="s">
        <v>448</v>
      </c>
    </row>
  </sheetData>
  <phoneticPr fontId="2"/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605EC-9123-4D24-A4DC-165749906A97}">
  <sheetPr codeName="Sheet2"/>
  <dimension ref="A2:AC354"/>
  <sheetViews>
    <sheetView topLeftCell="K1" workbookViewId="0">
      <pane ySplit="3" topLeftCell="A4" activePane="bottomLeft" state="frozen"/>
      <selection activeCell="C4" sqref="C4:D4"/>
      <selection pane="bottomLeft" activeCell="C4" sqref="C4:D4"/>
    </sheetView>
  </sheetViews>
  <sheetFormatPr defaultColWidth="9" defaultRowHeight="12"/>
  <cols>
    <col min="1" max="1" width="22.625" style="29" bestFit="1" customWidth="1"/>
    <col min="2" max="11" width="12.625" style="29" customWidth="1"/>
    <col min="12" max="12" width="9.625" style="29" customWidth="1"/>
    <col min="13" max="13" width="22.625" style="29" customWidth="1"/>
    <col min="14" max="14" width="7.625" style="29" customWidth="1"/>
    <col min="15" max="15" width="17.375" style="29" bestFit="1" customWidth="1"/>
    <col min="16" max="16" width="7.625" style="30" customWidth="1"/>
    <col min="17" max="17" width="9.625" style="29" customWidth="1"/>
    <col min="18" max="18" width="22.625" style="29" customWidth="1"/>
    <col min="19" max="19" width="9.125" style="29" bestFit="1" customWidth="1"/>
    <col min="20" max="20" width="20.5" style="29" bestFit="1" customWidth="1"/>
    <col min="21" max="21" width="7.625" style="30" customWidth="1"/>
    <col min="22" max="22" width="8.25" style="30" customWidth="1"/>
    <col min="23" max="23" width="9.625" style="29" customWidth="1"/>
    <col min="24" max="24" width="22.625" style="29" customWidth="1"/>
    <col min="25" max="25" width="7.625" style="29" customWidth="1"/>
    <col min="26" max="26" width="25.5" style="29" bestFit="1" customWidth="1"/>
    <col min="27" max="27" width="7.625" style="30" customWidth="1"/>
    <col min="28" max="16384" width="9" style="29"/>
  </cols>
  <sheetData>
    <row r="2" spans="1:29">
      <c r="L2" s="111" t="s">
        <v>281</v>
      </c>
      <c r="M2" s="111"/>
      <c r="N2" s="111"/>
      <c r="O2" s="111"/>
      <c r="P2" s="111"/>
      <c r="Q2" s="112" t="s">
        <v>300</v>
      </c>
      <c r="R2" s="112"/>
      <c r="S2" s="112"/>
      <c r="T2" s="112"/>
      <c r="U2" s="112"/>
      <c r="V2" s="79"/>
      <c r="W2" s="113" t="s">
        <v>278</v>
      </c>
      <c r="X2" s="113"/>
      <c r="Y2" s="113"/>
      <c r="Z2" s="113"/>
      <c r="AA2" s="113"/>
    </row>
    <row r="3" spans="1:29">
      <c r="B3" s="29" t="s">
        <v>25</v>
      </c>
      <c r="C3" s="29" t="s">
        <v>370</v>
      </c>
      <c r="D3" s="29" t="s">
        <v>371</v>
      </c>
      <c r="E3" s="29" t="s">
        <v>372</v>
      </c>
      <c r="F3" s="29" t="s">
        <v>27</v>
      </c>
      <c r="G3" s="29" t="s">
        <v>373</v>
      </c>
      <c r="H3" s="29" t="s">
        <v>419</v>
      </c>
      <c r="I3" s="29" t="s">
        <v>420</v>
      </c>
      <c r="J3" s="29" t="s">
        <v>379</v>
      </c>
      <c r="K3" s="29" t="s">
        <v>380</v>
      </c>
      <c r="L3" s="29" t="s">
        <v>30</v>
      </c>
      <c r="M3" s="29" t="s">
        <v>278</v>
      </c>
      <c r="N3" s="29" t="s">
        <v>49</v>
      </c>
      <c r="O3" s="29" t="s">
        <v>341</v>
      </c>
      <c r="P3" s="30" t="s">
        <v>51</v>
      </c>
      <c r="Q3" s="29" t="s">
        <v>30</v>
      </c>
      <c r="R3" s="29" t="s">
        <v>300</v>
      </c>
      <c r="S3" s="29" t="s">
        <v>277</v>
      </c>
      <c r="T3" s="81" t="s">
        <v>333</v>
      </c>
      <c r="U3" s="82" t="s">
        <v>450</v>
      </c>
      <c r="V3" s="82" t="s">
        <v>451</v>
      </c>
      <c r="X3" s="29" t="s">
        <v>278</v>
      </c>
      <c r="Y3" s="29" t="s">
        <v>277</v>
      </c>
      <c r="Z3" s="29" t="s">
        <v>341</v>
      </c>
      <c r="AA3" s="30" t="s">
        <v>51</v>
      </c>
    </row>
    <row r="4" spans="1:29">
      <c r="A4" s="51" t="s">
        <v>323</v>
      </c>
      <c r="B4" s="29">
        <v>6.35</v>
      </c>
      <c r="C4" s="29">
        <v>6.35</v>
      </c>
      <c r="D4" s="29">
        <v>6.35</v>
      </c>
      <c r="E4" s="29">
        <v>6.35</v>
      </c>
      <c r="F4" s="29">
        <v>6.35</v>
      </c>
      <c r="G4" s="29">
        <v>6.35</v>
      </c>
      <c r="H4" s="29">
        <v>6.35</v>
      </c>
      <c r="I4" s="29">
        <v>6.35</v>
      </c>
      <c r="J4" s="29">
        <v>6.35</v>
      </c>
      <c r="K4" s="29">
        <v>6.35</v>
      </c>
      <c r="M4" s="29" t="s">
        <v>323</v>
      </c>
      <c r="N4" s="29">
        <v>6.35</v>
      </c>
      <c r="O4" s="29" t="str">
        <f t="shared" ref="O4:O10" si="0">M4&amp;"_"&amp;N4</f>
        <v>銅管_8㎜保温_6.35</v>
      </c>
      <c r="P4" s="30">
        <v>392</v>
      </c>
      <c r="R4" s="29" t="s">
        <v>386</v>
      </c>
      <c r="S4" s="29" t="s">
        <v>814</v>
      </c>
      <c r="T4" s="29" t="s">
        <v>701</v>
      </c>
      <c r="U4" s="80">
        <v>6.2</v>
      </c>
      <c r="V4" s="80">
        <v>1.1299999999999999</v>
      </c>
      <c r="X4" s="29" t="s">
        <v>54</v>
      </c>
      <c r="Y4" s="29">
        <v>10</v>
      </c>
      <c r="Z4" s="29" t="str">
        <f>X4&amp;"_"&amp;Y4</f>
        <v>VE管_10</v>
      </c>
      <c r="AA4" s="53">
        <v>154</v>
      </c>
      <c r="AC4" s="29" t="s">
        <v>317</v>
      </c>
    </row>
    <row r="5" spans="1:29">
      <c r="A5" s="51" t="s">
        <v>324</v>
      </c>
      <c r="B5" s="29">
        <v>9.52</v>
      </c>
      <c r="C5" s="29">
        <v>9.52</v>
      </c>
      <c r="D5" s="29">
        <v>9.52</v>
      </c>
      <c r="E5" s="29">
        <v>9.52</v>
      </c>
      <c r="F5" s="29">
        <v>9.52</v>
      </c>
      <c r="G5" s="29">
        <v>9.52</v>
      </c>
      <c r="H5" s="29">
        <v>9.52</v>
      </c>
      <c r="I5" s="29">
        <v>9.52</v>
      </c>
      <c r="J5" s="29">
        <v>9.52</v>
      </c>
      <c r="K5" s="29">
        <v>9.52</v>
      </c>
      <c r="M5" s="29" t="s">
        <v>323</v>
      </c>
      <c r="N5" s="29">
        <v>9.52</v>
      </c>
      <c r="O5" s="29" t="str">
        <f t="shared" si="0"/>
        <v>銅管_8㎜保温_9.52</v>
      </c>
      <c r="P5" s="30">
        <v>512</v>
      </c>
      <c r="R5" s="29" t="s">
        <v>386</v>
      </c>
      <c r="S5" s="29" t="s">
        <v>794</v>
      </c>
      <c r="T5" s="29" t="s">
        <v>452</v>
      </c>
      <c r="U5" s="80">
        <v>8</v>
      </c>
      <c r="V5" s="80">
        <v>2.0099999999999998</v>
      </c>
      <c r="X5" s="29" t="s">
        <v>54</v>
      </c>
      <c r="Y5" s="29">
        <v>14</v>
      </c>
      <c r="Z5" s="29" t="str">
        <f t="shared" ref="Z5:Z68" si="1">X5&amp;"_"&amp;Y5</f>
        <v>VE管_14</v>
      </c>
      <c r="AA5" s="53">
        <v>254</v>
      </c>
      <c r="AC5" s="29" t="s">
        <v>300</v>
      </c>
    </row>
    <row r="6" spans="1:29">
      <c r="A6" s="51" t="s">
        <v>325</v>
      </c>
      <c r="B6" s="29">
        <v>12.7</v>
      </c>
      <c r="C6" s="29">
        <v>12.7</v>
      </c>
      <c r="D6" s="29">
        <v>12.7</v>
      </c>
      <c r="E6" s="29">
        <v>12.7</v>
      </c>
      <c r="F6" s="29">
        <v>12.7</v>
      </c>
      <c r="G6" s="29">
        <v>12.7</v>
      </c>
      <c r="H6" s="29">
        <v>12.7</v>
      </c>
      <c r="I6" s="29">
        <v>12.7</v>
      </c>
      <c r="J6" s="29">
        <v>12.7</v>
      </c>
      <c r="K6" s="29">
        <v>12.7</v>
      </c>
      <c r="M6" s="29" t="s">
        <v>323</v>
      </c>
      <c r="N6" s="29">
        <v>12.7</v>
      </c>
      <c r="O6" s="29" t="str">
        <f t="shared" si="0"/>
        <v>銅管_8㎜保温_12.7</v>
      </c>
      <c r="P6" s="30">
        <v>647</v>
      </c>
      <c r="R6" s="29" t="s">
        <v>386</v>
      </c>
      <c r="S6" s="54" t="s">
        <v>815</v>
      </c>
      <c r="T6" s="29" t="s">
        <v>453</v>
      </c>
      <c r="U6" s="80">
        <v>10.199999999999999</v>
      </c>
      <c r="V6" s="80">
        <v>2</v>
      </c>
      <c r="X6" s="29" t="s">
        <v>54</v>
      </c>
      <c r="Y6" s="29">
        <v>16</v>
      </c>
      <c r="Z6" s="29" t="str">
        <f t="shared" si="1"/>
        <v>VE管_16</v>
      </c>
      <c r="AA6" s="53">
        <v>380</v>
      </c>
      <c r="AC6" s="29" t="s">
        <v>318</v>
      </c>
    </row>
    <row r="7" spans="1:29">
      <c r="A7" s="51" t="s">
        <v>44</v>
      </c>
      <c r="B7" s="29">
        <v>15.88</v>
      </c>
      <c r="C7" s="29">
        <v>15.88</v>
      </c>
      <c r="D7" s="29">
        <v>15.88</v>
      </c>
      <c r="E7" s="29">
        <v>15.88</v>
      </c>
      <c r="F7" s="29">
        <v>6.35</v>
      </c>
      <c r="G7" s="29">
        <v>6.35</v>
      </c>
      <c r="H7" s="29">
        <v>6.35</v>
      </c>
      <c r="I7" s="29">
        <v>6.35</v>
      </c>
      <c r="J7" s="29">
        <v>6.35</v>
      </c>
      <c r="K7" s="29">
        <v>6.35</v>
      </c>
      <c r="M7" s="29" t="s">
        <v>324</v>
      </c>
      <c r="N7" s="29">
        <v>6.35</v>
      </c>
      <c r="O7" s="29" t="str">
        <f t="shared" si="0"/>
        <v>銅管_10㎜保温_6.35</v>
      </c>
      <c r="P7" s="30">
        <v>545</v>
      </c>
      <c r="R7" s="29" t="s">
        <v>386</v>
      </c>
      <c r="S7" s="29" t="s">
        <v>796</v>
      </c>
      <c r="T7" s="29" t="s">
        <v>454</v>
      </c>
      <c r="U7" s="80">
        <v>16.600000000000001</v>
      </c>
      <c r="V7" s="80">
        <v>5.31</v>
      </c>
      <c r="X7" s="29" t="s">
        <v>54</v>
      </c>
      <c r="Y7" s="29">
        <v>22</v>
      </c>
      <c r="Z7" s="29" t="str">
        <f t="shared" si="1"/>
        <v>VE管_22</v>
      </c>
      <c r="AA7" s="53">
        <v>531</v>
      </c>
      <c r="AC7" s="29" t="s">
        <v>319</v>
      </c>
    </row>
    <row r="8" spans="1:29">
      <c r="A8" s="51" t="s">
        <v>45</v>
      </c>
      <c r="B8" s="29">
        <v>19.05</v>
      </c>
      <c r="C8" s="29">
        <v>19.05</v>
      </c>
      <c r="D8" s="29">
        <v>19.05</v>
      </c>
      <c r="E8" s="29">
        <v>19.05</v>
      </c>
      <c r="F8" s="29">
        <v>9.52</v>
      </c>
      <c r="G8" s="29">
        <v>9.52</v>
      </c>
      <c r="H8" s="29">
        <v>9.52</v>
      </c>
      <c r="I8" s="29">
        <v>9.52</v>
      </c>
      <c r="J8" s="29">
        <v>9.52</v>
      </c>
      <c r="K8" s="29">
        <v>9.52</v>
      </c>
      <c r="M8" s="29" t="s">
        <v>324</v>
      </c>
      <c r="N8" s="29">
        <v>9.52</v>
      </c>
      <c r="O8" s="29" t="str">
        <f t="shared" si="0"/>
        <v>銅管_10㎜保温_9.52</v>
      </c>
      <c r="P8" s="30">
        <v>684</v>
      </c>
      <c r="R8" s="29" t="s">
        <v>386</v>
      </c>
      <c r="S8" s="29" t="s">
        <v>812</v>
      </c>
      <c r="T8" s="29" t="s">
        <v>702</v>
      </c>
      <c r="U8" s="80">
        <v>6.2</v>
      </c>
      <c r="V8" s="80">
        <v>0.9</v>
      </c>
      <c r="X8" s="29" t="s">
        <v>54</v>
      </c>
      <c r="Y8" s="29">
        <v>28</v>
      </c>
      <c r="Z8" s="29" t="str">
        <f t="shared" si="1"/>
        <v>VE管_28</v>
      </c>
      <c r="AA8" s="53">
        <v>908</v>
      </c>
    </row>
    <row r="9" spans="1:29">
      <c r="A9" s="51" t="s">
        <v>46</v>
      </c>
      <c r="B9" s="29">
        <v>22.22</v>
      </c>
      <c r="C9" s="29">
        <v>22.22</v>
      </c>
      <c r="D9" s="29">
        <v>22.22</v>
      </c>
      <c r="E9" s="29">
        <v>22.22</v>
      </c>
      <c r="F9" s="29">
        <v>12.7</v>
      </c>
      <c r="G9" s="29">
        <v>12.7</v>
      </c>
      <c r="H9" s="29">
        <v>12.7</v>
      </c>
      <c r="I9" s="29">
        <v>12.7</v>
      </c>
      <c r="J9" s="29">
        <v>12.7</v>
      </c>
      <c r="K9" s="29">
        <v>12.7</v>
      </c>
      <c r="M9" s="29" t="s">
        <v>324</v>
      </c>
      <c r="N9" s="29">
        <v>12.7</v>
      </c>
      <c r="O9" s="29" t="str">
        <f t="shared" si="0"/>
        <v>銅管_10㎜保温_12.7</v>
      </c>
      <c r="P9" s="30">
        <v>840</v>
      </c>
      <c r="R9" s="29" t="s">
        <v>386</v>
      </c>
      <c r="S9" s="29" t="s">
        <v>813</v>
      </c>
      <c r="T9" s="29" t="s">
        <v>455</v>
      </c>
      <c r="U9" s="80">
        <v>9.1</v>
      </c>
      <c r="V9" s="80">
        <v>1.25</v>
      </c>
      <c r="X9" s="29" t="s">
        <v>54</v>
      </c>
      <c r="Y9" s="29">
        <v>36</v>
      </c>
      <c r="Z9" s="29" t="str">
        <f t="shared" si="1"/>
        <v>VE管_36</v>
      </c>
      <c r="AA9" s="53">
        <v>1385</v>
      </c>
    </row>
    <row r="10" spans="1:29">
      <c r="A10" s="51" t="s">
        <v>369</v>
      </c>
      <c r="B10" s="29">
        <v>25.4</v>
      </c>
      <c r="C10" s="29">
        <v>25.4</v>
      </c>
      <c r="D10" s="29">
        <v>25.4</v>
      </c>
      <c r="E10" s="29">
        <v>25.4</v>
      </c>
      <c r="F10" s="29">
        <v>15.88</v>
      </c>
      <c r="G10" s="29">
        <v>15.88</v>
      </c>
      <c r="H10" s="29">
        <v>15.88</v>
      </c>
      <c r="I10" s="29">
        <v>15.88</v>
      </c>
      <c r="J10" s="29">
        <v>15.88</v>
      </c>
      <c r="K10" s="29">
        <v>15.88</v>
      </c>
      <c r="M10" s="29" t="s">
        <v>324</v>
      </c>
      <c r="N10" s="29">
        <v>15.88</v>
      </c>
      <c r="O10" s="29" t="str">
        <f t="shared" si="0"/>
        <v>銅管_10㎜保温_15.88</v>
      </c>
      <c r="P10" s="30">
        <v>1011</v>
      </c>
      <c r="R10" s="29" t="s">
        <v>386</v>
      </c>
      <c r="S10" s="29" t="s">
        <v>800</v>
      </c>
      <c r="T10" s="29" t="s">
        <v>456</v>
      </c>
      <c r="U10" s="80">
        <v>12.6</v>
      </c>
      <c r="V10" s="80">
        <v>3.5</v>
      </c>
      <c r="X10" s="29" t="s">
        <v>54</v>
      </c>
      <c r="Y10" s="29">
        <v>42</v>
      </c>
      <c r="Z10" s="29" t="str">
        <f t="shared" si="1"/>
        <v>VE管_42</v>
      </c>
      <c r="AA10" s="53">
        <v>1810</v>
      </c>
    </row>
    <row r="11" spans="1:29">
      <c r="A11" s="51" t="s">
        <v>48</v>
      </c>
      <c r="B11" s="29">
        <v>28.58</v>
      </c>
      <c r="C11" s="29">
        <v>28.58</v>
      </c>
      <c r="D11" s="29">
        <v>28.58</v>
      </c>
      <c r="E11" s="29">
        <v>28.58</v>
      </c>
      <c r="F11" s="29">
        <v>19.05</v>
      </c>
      <c r="G11" s="29">
        <v>19.05</v>
      </c>
      <c r="H11" s="29">
        <v>19.05</v>
      </c>
      <c r="I11" s="29">
        <v>19.05</v>
      </c>
      <c r="J11" s="29">
        <v>19.05</v>
      </c>
      <c r="K11" s="29">
        <v>19.05</v>
      </c>
      <c r="M11" s="29" t="s">
        <v>324</v>
      </c>
      <c r="N11" s="29">
        <v>19.05</v>
      </c>
      <c r="O11" s="29" t="str">
        <f>M11&amp;"_"&amp;N11</f>
        <v>銅管_10㎜保温_19.05</v>
      </c>
      <c r="P11" s="30">
        <v>1198</v>
      </c>
      <c r="R11" s="29" t="s">
        <v>386</v>
      </c>
      <c r="S11" s="29" t="s">
        <v>801</v>
      </c>
      <c r="T11" s="29" t="s">
        <v>457</v>
      </c>
      <c r="U11" s="80">
        <v>19.600000000000001</v>
      </c>
      <c r="V11" s="80">
        <v>5.5</v>
      </c>
      <c r="X11" s="29" t="s">
        <v>54</v>
      </c>
      <c r="Y11" s="29">
        <v>54</v>
      </c>
      <c r="Z11" s="29" t="str">
        <f t="shared" si="1"/>
        <v>VE管_54</v>
      </c>
      <c r="AA11" s="53">
        <v>2827</v>
      </c>
    </row>
    <row r="12" spans="1:29">
      <c r="A12" s="51" t="s">
        <v>53</v>
      </c>
      <c r="B12" s="29">
        <v>31.75</v>
      </c>
      <c r="C12" s="29">
        <v>31.75</v>
      </c>
      <c r="D12" s="29">
        <v>31.75</v>
      </c>
      <c r="E12" s="29">
        <v>31.75</v>
      </c>
      <c r="F12" s="29">
        <v>22.22</v>
      </c>
      <c r="G12" s="29">
        <v>22.22</v>
      </c>
      <c r="H12" s="29">
        <v>22.22</v>
      </c>
      <c r="I12" s="29">
        <v>22.22</v>
      </c>
      <c r="J12" s="29">
        <v>22.22</v>
      </c>
      <c r="K12" s="29">
        <v>22.22</v>
      </c>
      <c r="M12" s="29" t="s">
        <v>324</v>
      </c>
      <c r="N12" s="29">
        <v>22.22</v>
      </c>
      <c r="O12" s="29" t="str">
        <f t="shared" ref="O12:O21" si="2">M12&amp;"_"&amp;N12</f>
        <v>銅管_10㎜保温_22.22</v>
      </c>
      <c r="P12" s="30">
        <v>1400</v>
      </c>
      <c r="R12" s="29" t="s">
        <v>386</v>
      </c>
      <c r="S12" s="29" t="s">
        <v>802</v>
      </c>
      <c r="T12" s="29" t="s">
        <v>458</v>
      </c>
      <c r="U12" s="80">
        <v>28.3</v>
      </c>
      <c r="V12" s="80">
        <v>8</v>
      </c>
      <c r="X12" s="29" t="s">
        <v>54</v>
      </c>
      <c r="Y12" s="29">
        <v>70</v>
      </c>
      <c r="Z12" s="29" t="str">
        <f t="shared" si="1"/>
        <v>VE管_70</v>
      </c>
      <c r="AA12" s="53">
        <v>4536</v>
      </c>
    </row>
    <row r="13" spans="1:29">
      <c r="A13" s="51" t="s">
        <v>54</v>
      </c>
      <c r="B13" s="29">
        <v>34.92</v>
      </c>
      <c r="C13" s="29">
        <v>34.92</v>
      </c>
      <c r="D13" s="29">
        <v>34.92</v>
      </c>
      <c r="E13" s="29">
        <v>34.92</v>
      </c>
      <c r="F13" s="29">
        <v>25.4</v>
      </c>
      <c r="G13" s="29">
        <v>25.4</v>
      </c>
      <c r="H13" s="29">
        <v>25.4</v>
      </c>
      <c r="I13" s="29">
        <v>25.4</v>
      </c>
      <c r="J13" s="29">
        <v>25.4</v>
      </c>
      <c r="K13" s="29">
        <v>25.4</v>
      </c>
      <c r="M13" s="29" t="s">
        <v>324</v>
      </c>
      <c r="N13" s="29">
        <v>25.4</v>
      </c>
      <c r="O13" s="29" t="str">
        <f t="shared" si="2"/>
        <v>銅管_10㎜保温_25.4</v>
      </c>
      <c r="P13" s="30">
        <v>1619</v>
      </c>
      <c r="R13" s="29" t="s">
        <v>386</v>
      </c>
      <c r="S13" s="29" t="s">
        <v>803</v>
      </c>
      <c r="T13" s="29" t="s">
        <v>459</v>
      </c>
      <c r="U13" s="80">
        <v>45.4</v>
      </c>
      <c r="V13" s="80">
        <v>14</v>
      </c>
      <c r="X13" s="29" t="s">
        <v>54</v>
      </c>
      <c r="Y13" s="29">
        <v>82</v>
      </c>
      <c r="Z13" s="29" t="str">
        <f t="shared" si="1"/>
        <v>VE管_82</v>
      </c>
      <c r="AA13" s="53">
        <v>6221</v>
      </c>
    </row>
    <row r="14" spans="1:29">
      <c r="A14" s="51" t="s">
        <v>55</v>
      </c>
      <c r="B14" s="29">
        <v>38.1</v>
      </c>
      <c r="C14" s="29">
        <v>38.1</v>
      </c>
      <c r="D14" s="29">
        <v>38.1</v>
      </c>
      <c r="E14" s="29">
        <v>38.1</v>
      </c>
      <c r="F14" s="29">
        <v>28.58</v>
      </c>
      <c r="G14" s="29">
        <v>28.58</v>
      </c>
      <c r="H14" s="29">
        <v>28.58</v>
      </c>
      <c r="I14" s="29">
        <v>28.58</v>
      </c>
      <c r="J14" s="29">
        <v>28.58</v>
      </c>
      <c r="K14" s="29">
        <v>28.58</v>
      </c>
      <c r="M14" s="29" t="s">
        <v>324</v>
      </c>
      <c r="N14" s="29">
        <v>28.58</v>
      </c>
      <c r="O14" s="29" t="str">
        <f t="shared" si="2"/>
        <v>銅管_10㎜保温_28.58</v>
      </c>
      <c r="P14" s="30">
        <v>1854</v>
      </c>
      <c r="R14" s="29" t="s">
        <v>386</v>
      </c>
      <c r="S14" s="29" t="s">
        <v>804</v>
      </c>
      <c r="T14" s="29" t="s">
        <v>460</v>
      </c>
      <c r="U14" s="80">
        <v>66.5</v>
      </c>
      <c r="V14" s="80">
        <v>22</v>
      </c>
      <c r="X14" s="29" t="s">
        <v>54</v>
      </c>
      <c r="Y14" s="29">
        <v>100</v>
      </c>
      <c r="Z14" s="29" t="str">
        <f t="shared" si="1"/>
        <v>VE管_100</v>
      </c>
      <c r="AA14" s="53">
        <v>10207</v>
      </c>
    </row>
    <row r="15" spans="1:29">
      <c r="A15" s="51" t="s">
        <v>56</v>
      </c>
      <c r="B15" s="51"/>
      <c r="C15" s="51"/>
      <c r="D15" s="51"/>
      <c r="E15" s="51"/>
      <c r="F15" s="29">
        <v>31.75</v>
      </c>
      <c r="G15" s="29">
        <v>31.75</v>
      </c>
      <c r="H15" s="29">
        <v>31.75</v>
      </c>
      <c r="I15" s="29">
        <v>31.75</v>
      </c>
      <c r="J15" s="29">
        <v>31.75</v>
      </c>
      <c r="K15" s="29">
        <v>31.75</v>
      </c>
      <c r="M15" s="29" t="s">
        <v>324</v>
      </c>
      <c r="N15" s="29">
        <v>31.75</v>
      </c>
      <c r="O15" s="29" t="str">
        <f t="shared" si="2"/>
        <v>銅管_10㎜保温_31.75</v>
      </c>
      <c r="P15" s="30">
        <v>2103</v>
      </c>
      <c r="R15" s="29" t="s">
        <v>386</v>
      </c>
      <c r="S15" s="29" t="s">
        <v>805</v>
      </c>
      <c r="T15" s="29" t="s">
        <v>461</v>
      </c>
      <c r="U15" s="80">
        <v>103.9</v>
      </c>
      <c r="V15" s="80">
        <v>38</v>
      </c>
      <c r="X15" s="29" t="s">
        <v>55</v>
      </c>
      <c r="Y15" s="29">
        <v>14</v>
      </c>
      <c r="Z15" s="29" t="str">
        <f t="shared" si="1"/>
        <v>CD管_14</v>
      </c>
      <c r="AA15" s="53">
        <v>284</v>
      </c>
    </row>
    <row r="16" spans="1:29">
      <c r="A16" s="51" t="s">
        <v>57</v>
      </c>
      <c r="B16" s="51"/>
      <c r="C16" s="51"/>
      <c r="D16" s="51"/>
      <c r="E16" s="51"/>
      <c r="F16" s="29">
        <v>34.92</v>
      </c>
      <c r="G16" s="29">
        <v>34.92</v>
      </c>
      <c r="H16" s="29">
        <v>34.92</v>
      </c>
      <c r="I16" s="29">
        <v>34.92</v>
      </c>
      <c r="J16" s="29">
        <v>34.92</v>
      </c>
      <c r="K16" s="29">
        <v>34.92</v>
      </c>
      <c r="M16" s="29" t="s">
        <v>324</v>
      </c>
      <c r="N16" s="29">
        <v>34.92</v>
      </c>
      <c r="O16" s="29" t="str">
        <f t="shared" si="2"/>
        <v>銅管_10㎜保温_34.92</v>
      </c>
      <c r="P16" s="30">
        <v>2369</v>
      </c>
      <c r="R16" s="29" t="s">
        <v>386</v>
      </c>
      <c r="S16" s="29" t="s">
        <v>806</v>
      </c>
      <c r="T16" s="29" t="s">
        <v>462</v>
      </c>
      <c r="U16" s="80">
        <v>153.9</v>
      </c>
      <c r="V16" s="80">
        <v>60</v>
      </c>
      <c r="X16" s="29" t="s">
        <v>55</v>
      </c>
      <c r="Y16" s="29">
        <v>16</v>
      </c>
      <c r="Z16" s="29" t="str">
        <f t="shared" si="1"/>
        <v>CD管_16</v>
      </c>
      <c r="AA16" s="53">
        <v>346</v>
      </c>
    </row>
    <row r="17" spans="1:27">
      <c r="A17" s="51" t="s">
        <v>58</v>
      </c>
      <c r="B17" s="51"/>
      <c r="C17" s="51"/>
      <c r="D17" s="51"/>
      <c r="E17" s="51"/>
      <c r="F17" s="29">
        <v>38.1</v>
      </c>
      <c r="G17" s="29">
        <v>38.1</v>
      </c>
      <c r="H17" s="29">
        <v>38.1</v>
      </c>
      <c r="I17" s="29">
        <v>38.1</v>
      </c>
      <c r="J17" s="29">
        <v>38.1</v>
      </c>
      <c r="K17" s="29">
        <v>38.1</v>
      </c>
      <c r="M17" s="29" t="s">
        <v>324</v>
      </c>
      <c r="N17" s="29">
        <v>38.1</v>
      </c>
      <c r="O17" s="29" t="str">
        <f t="shared" si="2"/>
        <v>銅管_10㎜保温_38.1</v>
      </c>
      <c r="P17" s="30">
        <v>2651</v>
      </c>
      <c r="R17" s="29" t="s">
        <v>386</v>
      </c>
      <c r="S17" s="29" t="s">
        <v>807</v>
      </c>
      <c r="T17" s="29" t="s">
        <v>463</v>
      </c>
      <c r="U17" s="80">
        <v>227</v>
      </c>
      <c r="V17" s="80">
        <v>100</v>
      </c>
      <c r="X17" s="29" t="s">
        <v>55</v>
      </c>
      <c r="Y17" s="29">
        <v>22</v>
      </c>
      <c r="Z17" s="29" t="str">
        <f t="shared" si="1"/>
        <v>CD管_22</v>
      </c>
      <c r="AA17" s="53">
        <v>594</v>
      </c>
    </row>
    <row r="18" spans="1:27">
      <c r="A18" s="51" t="s">
        <v>280</v>
      </c>
      <c r="B18" s="51"/>
      <c r="C18" s="51"/>
      <c r="D18" s="51"/>
      <c r="E18" s="51"/>
      <c r="F18" s="29">
        <v>41.28</v>
      </c>
      <c r="G18" s="29">
        <v>41.28</v>
      </c>
      <c r="H18" s="29">
        <v>41.28</v>
      </c>
      <c r="I18" s="29">
        <v>41.28</v>
      </c>
      <c r="J18" s="29">
        <v>41.28</v>
      </c>
      <c r="K18" s="29">
        <v>41.28</v>
      </c>
      <c r="M18" s="29" t="s">
        <v>324</v>
      </c>
      <c r="N18" s="29">
        <v>41.28</v>
      </c>
      <c r="O18" s="29" t="str">
        <f t="shared" si="2"/>
        <v>銅管_10㎜保温_41.28</v>
      </c>
      <c r="P18" s="30">
        <v>2949</v>
      </c>
      <c r="R18" s="29" t="s">
        <v>386</v>
      </c>
      <c r="S18" s="29" t="s">
        <v>808</v>
      </c>
      <c r="T18" s="29" t="s">
        <v>464</v>
      </c>
      <c r="U18" s="80">
        <v>346.4</v>
      </c>
      <c r="V18" s="80">
        <v>150</v>
      </c>
      <c r="X18" s="29" t="s">
        <v>55</v>
      </c>
      <c r="Y18" s="29">
        <v>28</v>
      </c>
      <c r="Z18" s="29" t="str">
        <f t="shared" si="1"/>
        <v>CD管_28</v>
      </c>
      <c r="AA18" s="53">
        <v>908</v>
      </c>
    </row>
    <row r="19" spans="1:27">
      <c r="A19" s="51" t="s">
        <v>60</v>
      </c>
      <c r="B19" s="51"/>
      <c r="C19" s="51"/>
      <c r="D19" s="51"/>
      <c r="E19" s="51"/>
      <c r="F19" s="29">
        <v>44.45</v>
      </c>
      <c r="G19" s="29">
        <v>44.45</v>
      </c>
      <c r="H19" s="29">
        <v>44.45</v>
      </c>
      <c r="I19" s="29">
        <v>44.45</v>
      </c>
      <c r="J19" s="29">
        <v>44.45</v>
      </c>
      <c r="K19" s="29">
        <v>44.45</v>
      </c>
      <c r="M19" s="29" t="s">
        <v>324</v>
      </c>
      <c r="N19" s="29">
        <v>44.45</v>
      </c>
      <c r="O19" s="29" t="str">
        <f t="shared" si="2"/>
        <v>銅管_10㎜保温_44.45</v>
      </c>
      <c r="P19" s="30">
        <v>3262</v>
      </c>
      <c r="R19" s="29" t="s">
        <v>386</v>
      </c>
      <c r="S19" s="29" t="s">
        <v>809</v>
      </c>
      <c r="T19" s="29" t="s">
        <v>465</v>
      </c>
      <c r="U19" s="80">
        <v>415.5</v>
      </c>
      <c r="V19" s="80">
        <v>200</v>
      </c>
      <c r="X19" s="29" t="s">
        <v>55</v>
      </c>
      <c r="Y19" s="29">
        <v>36</v>
      </c>
      <c r="Z19" s="29" t="str">
        <f t="shared" si="1"/>
        <v>CD管_36</v>
      </c>
      <c r="AA19" s="53">
        <v>1385</v>
      </c>
    </row>
    <row r="20" spans="1:27">
      <c r="A20" s="51" t="s">
        <v>282</v>
      </c>
      <c r="B20" s="51"/>
      <c r="C20" s="51"/>
      <c r="D20" s="51"/>
      <c r="E20" s="51"/>
      <c r="F20" s="29">
        <v>50.8</v>
      </c>
      <c r="G20" s="29">
        <v>50.8</v>
      </c>
      <c r="H20" s="29">
        <v>50.8</v>
      </c>
      <c r="I20" s="29">
        <v>50.8</v>
      </c>
      <c r="J20" s="29">
        <v>50.8</v>
      </c>
      <c r="K20" s="29">
        <v>50.8</v>
      </c>
      <c r="M20" s="29" t="s">
        <v>324</v>
      </c>
      <c r="N20" s="29">
        <v>50.8</v>
      </c>
      <c r="O20" s="29" t="str">
        <f t="shared" si="2"/>
        <v>銅管_10㎜保温_50.8</v>
      </c>
      <c r="P20" s="30">
        <v>3937</v>
      </c>
      <c r="R20" s="29" t="s">
        <v>386</v>
      </c>
      <c r="S20" s="29" t="s">
        <v>810</v>
      </c>
      <c r="T20" s="29" t="s">
        <v>466</v>
      </c>
      <c r="U20" s="80">
        <v>530.9</v>
      </c>
      <c r="V20" s="80">
        <v>250</v>
      </c>
      <c r="X20" s="29" t="s">
        <v>55</v>
      </c>
      <c r="Y20" s="29">
        <v>42</v>
      </c>
      <c r="Z20" s="29" t="str">
        <f t="shared" si="1"/>
        <v>CD管_42</v>
      </c>
      <c r="AA20" s="53">
        <v>1810</v>
      </c>
    </row>
    <row r="21" spans="1:27">
      <c r="A21" s="51" t="s">
        <v>62</v>
      </c>
      <c r="B21" s="51"/>
      <c r="C21" s="51"/>
      <c r="D21" s="51"/>
      <c r="E21" s="51"/>
      <c r="F21" s="29">
        <v>53.98</v>
      </c>
      <c r="G21" s="29">
        <v>53.98</v>
      </c>
      <c r="H21" s="29">
        <v>53.98</v>
      </c>
      <c r="I21" s="29">
        <v>53.98</v>
      </c>
      <c r="J21" s="29">
        <v>53.98</v>
      </c>
      <c r="K21" s="29">
        <v>53.98</v>
      </c>
      <c r="M21" s="29" t="s">
        <v>324</v>
      </c>
      <c r="N21" s="29">
        <v>53.98</v>
      </c>
      <c r="O21" s="29" t="str">
        <f t="shared" si="2"/>
        <v>銅管_10㎜保温_53.98</v>
      </c>
      <c r="P21" s="30">
        <v>4299</v>
      </c>
      <c r="R21" s="29" t="s">
        <v>386</v>
      </c>
      <c r="S21" s="29" t="s">
        <v>811</v>
      </c>
      <c r="T21" s="29" t="s">
        <v>467</v>
      </c>
      <c r="U21" s="80">
        <v>660.5</v>
      </c>
      <c r="V21" s="80">
        <v>325</v>
      </c>
      <c r="X21" s="29" t="s">
        <v>55</v>
      </c>
      <c r="Y21" s="29">
        <v>54</v>
      </c>
      <c r="Z21" s="29" t="str">
        <f t="shared" si="1"/>
        <v>CD管_54</v>
      </c>
      <c r="AA21" s="53">
        <v>2827</v>
      </c>
    </row>
    <row r="22" spans="1:27">
      <c r="A22" s="51" t="s">
        <v>94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  <c r="M22" s="29" t="s">
        <v>325</v>
      </c>
      <c r="N22" s="29">
        <v>6.35</v>
      </c>
      <c r="O22" s="29" t="str">
        <f t="shared" ref="O22:O36" si="3">M22&amp;"_"&amp;N22</f>
        <v>銅管_20㎜保温_6.35</v>
      </c>
      <c r="P22" s="30">
        <v>1687</v>
      </c>
      <c r="R22" s="29" t="s">
        <v>404</v>
      </c>
      <c r="S22" s="29" t="s">
        <v>704</v>
      </c>
      <c r="T22" s="29" t="s">
        <v>703</v>
      </c>
      <c r="U22" s="80">
        <v>51</v>
      </c>
      <c r="V22" s="80">
        <v>4.0199999999999996</v>
      </c>
      <c r="X22" s="29" t="s">
        <v>56</v>
      </c>
      <c r="Y22" s="29">
        <v>14</v>
      </c>
      <c r="Z22" s="29" t="str">
        <f t="shared" si="1"/>
        <v>PF管_14</v>
      </c>
      <c r="AA22" s="53">
        <v>363</v>
      </c>
    </row>
    <row r="23" spans="1:27">
      <c r="A23" s="51" t="s">
        <v>95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M23" s="29" t="s">
        <v>325</v>
      </c>
      <c r="N23" s="29">
        <v>9.52</v>
      </c>
      <c r="O23" s="29" t="str">
        <f t="shared" si="3"/>
        <v>銅管_20㎜保温_9.52</v>
      </c>
      <c r="P23" s="30">
        <v>1926</v>
      </c>
      <c r="R23" s="29" t="s">
        <v>404</v>
      </c>
      <c r="S23" s="29" t="s">
        <v>705</v>
      </c>
      <c r="T23" s="29" t="s">
        <v>468</v>
      </c>
      <c r="U23" s="80">
        <v>73</v>
      </c>
      <c r="V23" s="80">
        <v>6.0299999999999994</v>
      </c>
      <c r="X23" s="29" t="s">
        <v>56</v>
      </c>
      <c r="Y23" s="29">
        <v>16</v>
      </c>
      <c r="Z23" s="29" t="str">
        <f t="shared" si="1"/>
        <v>PF管_16</v>
      </c>
      <c r="AA23" s="53">
        <v>415</v>
      </c>
    </row>
    <row r="24" spans="1:27">
      <c r="A24" s="51" t="s">
        <v>96</v>
      </c>
      <c r="B24" s="51"/>
      <c r="C24" s="51"/>
      <c r="D24" s="51"/>
      <c r="E24" s="51"/>
      <c r="F24" s="51"/>
      <c r="G24" s="51"/>
      <c r="H24" s="51"/>
      <c r="I24" s="51"/>
      <c r="J24" s="51"/>
      <c r="K24" s="51"/>
      <c r="M24" s="29" t="s">
        <v>325</v>
      </c>
      <c r="N24" s="29">
        <v>12.7</v>
      </c>
      <c r="O24" s="29" t="str">
        <f t="shared" si="3"/>
        <v>銅管_20㎜保温_12.7</v>
      </c>
      <c r="P24" s="30">
        <v>2181</v>
      </c>
      <c r="R24" s="29" t="s">
        <v>404</v>
      </c>
      <c r="S24" s="29" t="s">
        <v>706</v>
      </c>
      <c r="T24" s="29" t="s">
        <v>469</v>
      </c>
      <c r="U24" s="80">
        <v>91</v>
      </c>
      <c r="V24" s="80">
        <v>8.0399999999999991</v>
      </c>
      <c r="X24" s="29" t="s">
        <v>56</v>
      </c>
      <c r="Y24" s="29">
        <v>22</v>
      </c>
      <c r="Z24" s="29" t="str">
        <f t="shared" si="1"/>
        <v>PF管_22</v>
      </c>
      <c r="AA24" s="53">
        <v>731</v>
      </c>
    </row>
    <row r="25" spans="1:27">
      <c r="A25" s="51" t="s">
        <v>12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M25" s="29" t="s">
        <v>325</v>
      </c>
      <c r="N25" s="29">
        <v>15.88</v>
      </c>
      <c r="O25" s="29" t="str">
        <f t="shared" si="3"/>
        <v>銅管_20㎜保温_15.88</v>
      </c>
      <c r="P25" s="30">
        <v>2452</v>
      </c>
      <c r="R25" s="29" t="s">
        <v>404</v>
      </c>
      <c r="S25" s="29" t="s">
        <v>707</v>
      </c>
      <c r="T25" s="29" t="s">
        <v>470</v>
      </c>
      <c r="U25" s="80">
        <v>60</v>
      </c>
      <c r="V25" s="80">
        <v>6.29</v>
      </c>
      <c r="X25" s="29" t="s">
        <v>56</v>
      </c>
      <c r="Y25" s="29">
        <v>28</v>
      </c>
      <c r="Z25" s="29" t="str">
        <f t="shared" si="1"/>
        <v>PF管_28</v>
      </c>
      <c r="AA25" s="53">
        <v>1046</v>
      </c>
    </row>
    <row r="26" spans="1:27">
      <c r="A26" s="51" t="s">
        <v>97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M26" s="29" t="s">
        <v>325</v>
      </c>
      <c r="N26" s="29">
        <v>19.05</v>
      </c>
      <c r="O26" s="29" t="str">
        <f t="shared" si="3"/>
        <v>銅管_20㎜保温_19.05</v>
      </c>
      <c r="P26" s="30">
        <v>2739</v>
      </c>
      <c r="R26" s="29" t="s">
        <v>404</v>
      </c>
      <c r="S26" s="29" t="s">
        <v>708</v>
      </c>
      <c r="T26" s="29" t="s">
        <v>471</v>
      </c>
      <c r="U26" s="80">
        <v>84</v>
      </c>
      <c r="V26" s="80">
        <v>9.43</v>
      </c>
      <c r="X26" s="29" t="s">
        <v>56</v>
      </c>
      <c r="Y26" s="29">
        <v>36</v>
      </c>
      <c r="Z26" s="29" t="str">
        <f t="shared" si="1"/>
        <v>PF管_36</v>
      </c>
      <c r="AA26" s="53">
        <v>1626</v>
      </c>
    </row>
    <row r="27" spans="1:27">
      <c r="A27" s="51" t="s">
        <v>98</v>
      </c>
      <c r="B27" s="51"/>
      <c r="C27" s="51"/>
      <c r="D27" s="51"/>
      <c r="E27" s="51"/>
      <c r="F27" s="51"/>
      <c r="G27" s="51"/>
      <c r="H27" s="51"/>
      <c r="I27" s="51"/>
      <c r="J27" s="51"/>
      <c r="K27" s="51"/>
      <c r="M27" s="29" t="s">
        <v>325</v>
      </c>
      <c r="N27" s="29">
        <v>22.22</v>
      </c>
      <c r="O27" s="29" t="str">
        <f t="shared" si="3"/>
        <v>銅管_20㎜保温_22.22</v>
      </c>
      <c r="P27" s="30">
        <v>3041</v>
      </c>
      <c r="R27" s="29" t="s">
        <v>404</v>
      </c>
      <c r="S27" s="29" t="s">
        <v>709</v>
      </c>
      <c r="T27" s="29" t="s">
        <v>472</v>
      </c>
      <c r="U27" s="80">
        <v>107</v>
      </c>
      <c r="V27" s="80">
        <v>12.57</v>
      </c>
      <c r="X27" s="29" t="s">
        <v>56</v>
      </c>
      <c r="Y27" s="29">
        <v>42</v>
      </c>
      <c r="Z27" s="29" t="str">
        <f t="shared" si="1"/>
        <v>PF管_42</v>
      </c>
      <c r="AA27" s="53">
        <v>2124</v>
      </c>
    </row>
    <row r="28" spans="1:27">
      <c r="A28" s="51" t="s">
        <v>99</v>
      </c>
      <c r="B28" s="51"/>
      <c r="C28" s="29" t="s">
        <v>374</v>
      </c>
      <c r="D28" s="51" t="s">
        <v>377</v>
      </c>
      <c r="E28" s="51"/>
      <c r="F28" s="51"/>
      <c r="G28" s="51"/>
      <c r="H28" s="51"/>
      <c r="I28" s="51"/>
      <c r="J28" s="51"/>
      <c r="K28" s="51"/>
      <c r="M28" s="29" t="s">
        <v>325</v>
      </c>
      <c r="N28" s="29">
        <v>25.4</v>
      </c>
      <c r="O28" s="29" t="str">
        <f t="shared" si="3"/>
        <v>銅管_20㎜保温_25.4</v>
      </c>
      <c r="P28" s="30">
        <v>3359</v>
      </c>
      <c r="R28" s="29" t="s">
        <v>404</v>
      </c>
      <c r="S28" s="29" t="s">
        <v>710</v>
      </c>
      <c r="T28" s="29" t="s">
        <v>473</v>
      </c>
      <c r="U28" s="80">
        <v>83</v>
      </c>
      <c r="V28" s="80">
        <v>10.62</v>
      </c>
      <c r="X28" s="29" t="s">
        <v>56</v>
      </c>
      <c r="Y28" s="29">
        <v>54</v>
      </c>
      <c r="Z28" s="29" t="str">
        <f t="shared" si="1"/>
        <v>PF管_54</v>
      </c>
      <c r="AA28" s="53">
        <v>3267</v>
      </c>
    </row>
    <row r="29" spans="1:27">
      <c r="A29" s="51" t="s">
        <v>100</v>
      </c>
      <c r="B29" s="51"/>
      <c r="C29" s="29" t="s">
        <v>375</v>
      </c>
      <c r="D29" s="51" t="s">
        <v>378</v>
      </c>
      <c r="E29" s="51"/>
      <c r="F29" s="51"/>
      <c r="G29" s="51"/>
      <c r="H29" s="51"/>
      <c r="I29" s="51"/>
      <c r="J29" s="51"/>
      <c r="K29" s="51"/>
      <c r="M29" s="29" t="s">
        <v>325</v>
      </c>
      <c r="N29" s="29">
        <v>28.58</v>
      </c>
      <c r="O29" s="29" t="str">
        <f t="shared" si="3"/>
        <v>銅管_20㎜保温_28.58</v>
      </c>
      <c r="P29" s="30">
        <v>3694</v>
      </c>
      <c r="R29" s="29" t="s">
        <v>404</v>
      </c>
      <c r="S29" s="29" t="s">
        <v>711</v>
      </c>
      <c r="T29" s="29" t="s">
        <v>474</v>
      </c>
      <c r="U29" s="80">
        <v>117</v>
      </c>
      <c r="V29" s="80">
        <v>15.93</v>
      </c>
      <c r="X29" s="29" t="s">
        <v>64</v>
      </c>
      <c r="Y29" s="29">
        <v>20</v>
      </c>
      <c r="Z29" s="29" t="str">
        <f t="shared" si="1"/>
        <v>FEP_20</v>
      </c>
      <c r="AA29" s="53">
        <v>731</v>
      </c>
    </row>
    <row r="30" spans="1:27">
      <c r="A30" s="51" t="s">
        <v>11</v>
      </c>
      <c r="B30" s="51"/>
      <c r="C30" s="29" t="s">
        <v>376</v>
      </c>
      <c r="D30" s="51"/>
      <c r="E30" s="51"/>
      <c r="F30" s="51"/>
      <c r="G30" s="51"/>
      <c r="H30" s="51"/>
      <c r="I30" s="51"/>
      <c r="J30" s="51"/>
      <c r="K30" s="51"/>
      <c r="M30" s="29" t="s">
        <v>325</v>
      </c>
      <c r="N30" s="29">
        <v>31.75</v>
      </c>
      <c r="O30" s="29" t="str">
        <f t="shared" si="3"/>
        <v>銅管_20㎜保温_31.75</v>
      </c>
      <c r="P30" s="30">
        <v>4043</v>
      </c>
      <c r="R30" s="29" t="s">
        <v>383</v>
      </c>
      <c r="S30" s="29" t="s">
        <v>712</v>
      </c>
      <c r="T30" s="29" t="s">
        <v>475</v>
      </c>
      <c r="U30" s="80">
        <v>50.3</v>
      </c>
      <c r="V30" s="80">
        <v>5.5</v>
      </c>
      <c r="X30" s="29" t="s">
        <v>57</v>
      </c>
      <c r="Y30" s="29">
        <v>30</v>
      </c>
      <c r="Z30" s="29" t="str">
        <f t="shared" si="1"/>
        <v>FEP_30</v>
      </c>
      <c r="AA30" s="53">
        <v>1320</v>
      </c>
    </row>
    <row r="31" spans="1:27">
      <c r="A31" s="51" t="s">
        <v>101</v>
      </c>
      <c r="B31" s="51"/>
      <c r="C31" s="51"/>
      <c r="D31" s="51"/>
      <c r="E31" s="51"/>
      <c r="F31" s="51"/>
      <c r="G31" s="51"/>
      <c r="H31" s="51"/>
      <c r="I31" s="51"/>
      <c r="J31" s="51"/>
      <c r="K31" s="51"/>
      <c r="M31" s="29" t="s">
        <v>325</v>
      </c>
      <c r="N31" s="29">
        <v>34.92</v>
      </c>
      <c r="O31" s="29" t="str">
        <f t="shared" si="3"/>
        <v>銅管_20㎜保温_34.92</v>
      </c>
      <c r="P31" s="30">
        <v>4408</v>
      </c>
      <c r="R31" s="29" t="s">
        <v>383</v>
      </c>
      <c r="S31" s="29" t="s">
        <v>713</v>
      </c>
      <c r="T31" s="29" t="s">
        <v>775</v>
      </c>
      <c r="U31" s="80">
        <v>58.1</v>
      </c>
      <c r="V31" s="80">
        <v>8</v>
      </c>
      <c r="X31" s="29" t="s">
        <v>57</v>
      </c>
      <c r="Y31" s="29">
        <v>40</v>
      </c>
      <c r="Z31" s="29" t="str">
        <f t="shared" si="1"/>
        <v>FEP_40</v>
      </c>
      <c r="AA31" s="53">
        <v>2376</v>
      </c>
    </row>
    <row r="32" spans="1:27">
      <c r="A32" s="51" t="s">
        <v>102</v>
      </c>
      <c r="B32" s="51"/>
      <c r="C32" s="51"/>
      <c r="D32" s="51"/>
      <c r="E32" s="51"/>
      <c r="F32" s="51"/>
      <c r="G32" s="51"/>
      <c r="H32" s="51"/>
      <c r="I32" s="51"/>
      <c r="J32" s="51"/>
      <c r="K32" s="51"/>
      <c r="M32" s="29" t="s">
        <v>325</v>
      </c>
      <c r="N32" s="29">
        <v>38.1</v>
      </c>
      <c r="O32" s="29" t="str">
        <f t="shared" si="3"/>
        <v>銅管_20㎜保温_38.1</v>
      </c>
      <c r="P32" s="30">
        <v>4791</v>
      </c>
      <c r="R32" s="29" t="s">
        <v>383</v>
      </c>
      <c r="S32" s="29" t="s">
        <v>714</v>
      </c>
      <c r="T32" s="29" t="s">
        <v>476</v>
      </c>
      <c r="U32" s="80">
        <v>69.400000000000006</v>
      </c>
      <c r="V32" s="80">
        <v>14</v>
      </c>
      <c r="X32" s="29" t="s">
        <v>57</v>
      </c>
      <c r="Y32" s="29">
        <v>50</v>
      </c>
      <c r="Z32" s="29" t="str">
        <f t="shared" si="1"/>
        <v>FEP_50</v>
      </c>
      <c r="AA32" s="53">
        <v>3421</v>
      </c>
    </row>
    <row r="33" spans="1:27">
      <c r="A33" s="51" t="s">
        <v>103</v>
      </c>
      <c r="B33" s="51"/>
      <c r="C33" s="51"/>
      <c r="D33" s="51"/>
      <c r="E33" s="51"/>
      <c r="F33" s="51"/>
      <c r="G33" s="51"/>
      <c r="H33" s="51"/>
      <c r="I33" s="51"/>
      <c r="J33" s="51"/>
      <c r="K33" s="51"/>
      <c r="M33" s="29" t="s">
        <v>325</v>
      </c>
      <c r="N33" s="29">
        <v>41.28</v>
      </c>
      <c r="O33" s="29" t="str">
        <f t="shared" si="3"/>
        <v>銅管_20㎜保温_41.28</v>
      </c>
      <c r="P33" s="30">
        <v>5189</v>
      </c>
      <c r="R33" s="29" t="s">
        <v>383</v>
      </c>
      <c r="S33" s="29" t="s">
        <v>715</v>
      </c>
      <c r="T33" s="29" t="s">
        <v>477</v>
      </c>
      <c r="U33" s="80">
        <v>95</v>
      </c>
      <c r="V33" s="80">
        <v>22</v>
      </c>
      <c r="X33" s="29" t="s">
        <v>57</v>
      </c>
      <c r="Y33" s="29">
        <v>65</v>
      </c>
      <c r="Z33" s="29" t="str">
        <f t="shared" si="1"/>
        <v>FEP_65</v>
      </c>
      <c r="AA33" s="53">
        <v>5809</v>
      </c>
    </row>
    <row r="34" spans="1:27">
      <c r="A34" s="51" t="s">
        <v>105</v>
      </c>
      <c r="B34" s="51"/>
      <c r="C34" s="51"/>
      <c r="D34" s="51"/>
      <c r="E34" s="51"/>
      <c r="F34" s="51"/>
      <c r="G34" s="51"/>
      <c r="H34" s="51"/>
      <c r="I34" s="51"/>
      <c r="J34" s="51"/>
      <c r="K34" s="51"/>
      <c r="M34" s="29" t="s">
        <v>325</v>
      </c>
      <c r="N34" s="29">
        <v>44.45</v>
      </c>
      <c r="O34" s="29" t="str">
        <f t="shared" si="3"/>
        <v>銅管_20㎜保温_44.45</v>
      </c>
      <c r="P34" s="30">
        <v>5601</v>
      </c>
      <c r="R34" s="29" t="s">
        <v>383</v>
      </c>
      <c r="S34" s="29" t="s">
        <v>716</v>
      </c>
      <c r="T34" s="29" t="s">
        <v>478</v>
      </c>
      <c r="U34" s="80">
        <v>132.69999999999999</v>
      </c>
      <c r="V34" s="80">
        <v>38</v>
      </c>
      <c r="X34" s="29" t="s">
        <v>57</v>
      </c>
      <c r="Y34" s="29">
        <v>80</v>
      </c>
      <c r="Z34" s="29" t="str">
        <f t="shared" si="1"/>
        <v>FEP_80</v>
      </c>
      <c r="AA34" s="53">
        <v>8332</v>
      </c>
    </row>
    <row r="35" spans="1:27">
      <c r="A35" s="51" t="s">
        <v>107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M35" s="29" t="s">
        <v>325</v>
      </c>
      <c r="N35" s="29">
        <v>50.8</v>
      </c>
      <c r="O35" s="29" t="str">
        <f t="shared" si="3"/>
        <v>銅管_20㎜保温_50.8</v>
      </c>
      <c r="P35" s="30">
        <v>6475</v>
      </c>
      <c r="R35" s="29" t="s">
        <v>383</v>
      </c>
      <c r="S35" s="29" t="s">
        <v>717</v>
      </c>
      <c r="T35" s="29" t="s">
        <v>479</v>
      </c>
      <c r="U35" s="80">
        <v>176.7</v>
      </c>
      <c r="V35" s="80">
        <v>60</v>
      </c>
      <c r="X35" s="29" t="s">
        <v>65</v>
      </c>
      <c r="Y35" s="29">
        <v>22</v>
      </c>
      <c r="Z35" s="29" t="str">
        <f t="shared" si="1"/>
        <v>MFX_22</v>
      </c>
      <c r="AA35" s="53">
        <v>731</v>
      </c>
    </row>
    <row r="36" spans="1:27">
      <c r="A36" s="51" t="s">
        <v>108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M36" s="29" t="s">
        <v>325</v>
      </c>
      <c r="N36" s="29">
        <v>53.98</v>
      </c>
      <c r="O36" s="29" t="str">
        <f t="shared" si="3"/>
        <v>銅管_20㎜保温_53.98</v>
      </c>
      <c r="P36" s="30">
        <v>6937</v>
      </c>
      <c r="R36" s="29" t="s">
        <v>383</v>
      </c>
      <c r="S36" s="29" t="s">
        <v>718</v>
      </c>
      <c r="T36" s="29" t="s">
        <v>480</v>
      </c>
      <c r="U36" s="80">
        <v>283.5</v>
      </c>
      <c r="V36" s="80">
        <v>100</v>
      </c>
      <c r="X36" s="29" t="s">
        <v>58</v>
      </c>
      <c r="Y36" s="29">
        <v>28</v>
      </c>
      <c r="Z36" s="29" t="str">
        <f t="shared" si="1"/>
        <v>MFX_28</v>
      </c>
      <c r="AA36" s="53">
        <v>1046</v>
      </c>
    </row>
    <row r="37" spans="1:27">
      <c r="A37" s="51" t="s">
        <v>109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M37" s="29" t="s">
        <v>44</v>
      </c>
      <c r="N37" s="29">
        <v>6.35</v>
      </c>
      <c r="O37" s="29" t="str">
        <f t="shared" ref="O37:O61" si="4">M37&amp;"_"&amp;N37</f>
        <v>アルミニウム管_8㎜保温_6.35</v>
      </c>
      <c r="P37" s="30">
        <v>392</v>
      </c>
      <c r="R37" s="29" t="s">
        <v>383</v>
      </c>
      <c r="S37" s="29" t="s">
        <v>719</v>
      </c>
      <c r="T37" s="29" t="s">
        <v>481</v>
      </c>
      <c r="U37" s="80">
        <v>380.1</v>
      </c>
      <c r="V37" s="80">
        <v>150</v>
      </c>
      <c r="X37" s="29" t="s">
        <v>58</v>
      </c>
      <c r="Y37" s="29">
        <v>36</v>
      </c>
      <c r="Z37" s="29" t="str">
        <f t="shared" si="1"/>
        <v>MFX_36</v>
      </c>
      <c r="AA37" s="53">
        <v>1626</v>
      </c>
    </row>
    <row r="38" spans="1:27">
      <c r="A38" s="51" t="s">
        <v>110</v>
      </c>
      <c r="B38" s="51"/>
      <c r="C38" s="51"/>
      <c r="D38" s="51"/>
      <c r="E38" s="51"/>
      <c r="F38" s="51"/>
      <c r="G38" s="51"/>
      <c r="H38" s="51"/>
      <c r="I38" s="51"/>
      <c r="J38" s="51"/>
      <c r="K38" s="51"/>
      <c r="M38" s="29" t="s">
        <v>44</v>
      </c>
      <c r="N38" s="29">
        <v>9.52</v>
      </c>
      <c r="O38" s="29" t="str">
        <f t="shared" si="4"/>
        <v>アルミニウム管_8㎜保温_9.52</v>
      </c>
      <c r="P38" s="30">
        <v>512</v>
      </c>
      <c r="R38" s="29" t="s">
        <v>383</v>
      </c>
      <c r="S38" s="29" t="s">
        <v>720</v>
      </c>
      <c r="T38" s="29" t="s">
        <v>482</v>
      </c>
      <c r="U38" s="80">
        <v>530.9</v>
      </c>
      <c r="V38" s="80">
        <v>200</v>
      </c>
      <c r="X38" s="29" t="s">
        <v>58</v>
      </c>
      <c r="Y38" s="29">
        <v>42</v>
      </c>
      <c r="Z38" s="29" t="str">
        <f t="shared" si="1"/>
        <v>MFX_42</v>
      </c>
      <c r="AA38" s="53">
        <v>2124</v>
      </c>
    </row>
    <row r="39" spans="1:27">
      <c r="A39" s="51" t="s">
        <v>111</v>
      </c>
      <c r="B39" s="51"/>
      <c r="C39" s="51"/>
      <c r="D39" s="51"/>
      <c r="E39" s="51"/>
      <c r="F39" s="51"/>
      <c r="G39" s="51"/>
      <c r="H39" s="51"/>
      <c r="I39" s="51"/>
      <c r="J39" s="51"/>
      <c r="K39" s="51"/>
      <c r="M39" s="29" t="s">
        <v>44</v>
      </c>
      <c r="N39" s="29">
        <v>12.7</v>
      </c>
      <c r="O39" s="29" t="str">
        <f t="shared" si="4"/>
        <v>アルミニウム管_8㎜保温_12.7</v>
      </c>
      <c r="P39" s="30">
        <v>647</v>
      </c>
      <c r="R39" s="29" t="s">
        <v>383</v>
      </c>
      <c r="S39" s="29" t="s">
        <v>721</v>
      </c>
      <c r="T39" s="29" t="s">
        <v>483</v>
      </c>
      <c r="U39" s="80">
        <v>615.79999999999995</v>
      </c>
      <c r="V39" s="80">
        <v>250</v>
      </c>
      <c r="X39" s="29" t="s">
        <v>58</v>
      </c>
      <c r="Y39" s="29">
        <v>54</v>
      </c>
      <c r="Z39" s="29" t="str">
        <f t="shared" si="1"/>
        <v>MFX_54</v>
      </c>
      <c r="AA39" s="53">
        <v>3267</v>
      </c>
    </row>
    <row r="40" spans="1:27">
      <c r="A40" s="51" t="s">
        <v>112</v>
      </c>
      <c r="B40" s="51"/>
      <c r="C40" s="51"/>
      <c r="D40" s="51"/>
      <c r="E40" s="51"/>
      <c r="F40" s="51"/>
      <c r="G40" s="51"/>
      <c r="H40" s="51"/>
      <c r="I40" s="51"/>
      <c r="J40" s="51"/>
      <c r="K40" s="51"/>
      <c r="M40" s="29" t="s">
        <v>45</v>
      </c>
      <c r="N40" s="29">
        <v>6.35</v>
      </c>
      <c r="O40" s="29" t="str">
        <f t="shared" si="4"/>
        <v>アルミニウム管_10㎜保温_6.35</v>
      </c>
      <c r="P40" s="30">
        <v>545</v>
      </c>
      <c r="R40" s="29" t="s">
        <v>383</v>
      </c>
      <c r="S40" s="29" t="s">
        <v>722</v>
      </c>
      <c r="T40" s="29" t="s">
        <v>484</v>
      </c>
      <c r="U40" s="80">
        <v>754.8</v>
      </c>
      <c r="V40" s="80">
        <v>325</v>
      </c>
      <c r="X40" s="29" t="s">
        <v>58</v>
      </c>
      <c r="Y40" s="29">
        <v>70</v>
      </c>
      <c r="Z40" s="29" t="str">
        <f t="shared" si="1"/>
        <v>MFX_70</v>
      </c>
      <c r="AA40" s="53">
        <v>5153</v>
      </c>
    </row>
    <row r="41" spans="1:27">
      <c r="A41" s="51" t="s">
        <v>113</v>
      </c>
      <c r="B41" s="51"/>
      <c r="C41" s="51"/>
      <c r="D41" s="51"/>
      <c r="E41" s="51"/>
      <c r="F41" s="51"/>
      <c r="G41" s="51"/>
      <c r="H41" s="51"/>
      <c r="I41" s="51"/>
      <c r="J41" s="51"/>
      <c r="K41" s="51"/>
      <c r="M41" s="29" t="s">
        <v>45</v>
      </c>
      <c r="N41" s="29">
        <v>9.52</v>
      </c>
      <c r="O41" s="29" t="str">
        <f t="shared" si="4"/>
        <v>アルミニウム管_10㎜保温_9.52</v>
      </c>
      <c r="P41" s="30">
        <v>684</v>
      </c>
      <c r="R41" s="29" t="s">
        <v>383</v>
      </c>
      <c r="S41" s="29" t="s">
        <v>723</v>
      </c>
      <c r="T41" s="29" t="s">
        <v>485</v>
      </c>
      <c r="U41" s="80">
        <v>86.6</v>
      </c>
      <c r="V41" s="80">
        <v>4</v>
      </c>
      <c r="X41" s="29" t="s">
        <v>58</v>
      </c>
      <c r="Y41" s="29">
        <v>82</v>
      </c>
      <c r="Z41" s="29" t="str">
        <f t="shared" si="1"/>
        <v>MFX_82</v>
      </c>
      <c r="AA41" s="53">
        <v>7014</v>
      </c>
    </row>
    <row r="42" spans="1:27">
      <c r="A42" s="51" t="s">
        <v>114</v>
      </c>
      <c r="B42" s="51"/>
      <c r="C42" s="51"/>
      <c r="D42" s="51"/>
      <c r="E42" s="51"/>
      <c r="F42" s="51"/>
      <c r="G42" s="51"/>
      <c r="H42" s="51"/>
      <c r="I42" s="51"/>
      <c r="J42" s="51"/>
      <c r="K42" s="51"/>
      <c r="M42" s="29" t="s">
        <v>45</v>
      </c>
      <c r="N42" s="29">
        <v>12.7</v>
      </c>
      <c r="O42" s="29" t="str">
        <f t="shared" si="4"/>
        <v>アルミニウム管_10㎜保温_12.7</v>
      </c>
      <c r="P42" s="30">
        <v>840</v>
      </c>
      <c r="R42" s="29" t="s">
        <v>383</v>
      </c>
      <c r="S42" s="29" t="s">
        <v>724</v>
      </c>
      <c r="T42" s="29" t="s">
        <v>486</v>
      </c>
      <c r="U42" s="80">
        <v>103.9</v>
      </c>
      <c r="V42" s="80">
        <v>7</v>
      </c>
      <c r="X42" s="29" t="s">
        <v>58</v>
      </c>
      <c r="Y42" s="29">
        <v>100</v>
      </c>
      <c r="Z42" s="29" t="str">
        <f t="shared" si="1"/>
        <v>MFX_100</v>
      </c>
      <c r="AA42" s="53">
        <v>10660</v>
      </c>
    </row>
    <row r="43" spans="1:27">
      <c r="A43" s="51" t="s">
        <v>115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M43" s="29" t="s">
        <v>45</v>
      </c>
      <c r="N43" s="29">
        <v>15.88</v>
      </c>
      <c r="O43" s="29" t="str">
        <f t="shared" si="4"/>
        <v>アルミニウム管_10㎜保温_15.88</v>
      </c>
      <c r="P43" s="30">
        <v>1011</v>
      </c>
      <c r="R43" s="29" t="s">
        <v>383</v>
      </c>
      <c r="S43" s="29" t="s">
        <v>725</v>
      </c>
      <c r="T43" s="29" t="s">
        <v>487</v>
      </c>
      <c r="U43" s="80">
        <v>143.1</v>
      </c>
      <c r="V43" s="80">
        <v>11</v>
      </c>
      <c r="X43" s="29" t="s">
        <v>59</v>
      </c>
      <c r="Y43" s="29">
        <v>12</v>
      </c>
      <c r="Z43" s="29" t="str">
        <f t="shared" si="1"/>
        <v>マシンフレキ_12</v>
      </c>
      <c r="AA43" s="53">
        <v>246</v>
      </c>
    </row>
    <row r="44" spans="1:27">
      <c r="A44" s="51" t="s">
        <v>116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M44" s="29" t="s">
        <v>45</v>
      </c>
      <c r="N44" s="29">
        <v>19.05</v>
      </c>
      <c r="O44" s="29" t="str">
        <f t="shared" si="4"/>
        <v>アルミニウム管_10㎜保温_19.05</v>
      </c>
      <c r="P44" s="30">
        <v>1198</v>
      </c>
      <c r="R44" s="29" t="s">
        <v>383</v>
      </c>
      <c r="S44" s="29" t="s">
        <v>726</v>
      </c>
      <c r="T44" s="29" t="s">
        <v>488</v>
      </c>
      <c r="U44" s="80">
        <v>176.7</v>
      </c>
      <c r="V44" s="80">
        <v>16</v>
      </c>
      <c r="X44" s="29" t="s">
        <v>280</v>
      </c>
      <c r="Y44" s="29">
        <v>14</v>
      </c>
      <c r="Z44" s="29" t="str">
        <f t="shared" si="1"/>
        <v>マシンフレキ_14</v>
      </c>
      <c r="AA44" s="53">
        <v>363</v>
      </c>
    </row>
    <row r="45" spans="1:27">
      <c r="A45" s="51" t="s">
        <v>117</v>
      </c>
      <c r="B45" s="51"/>
      <c r="C45" s="51"/>
      <c r="D45" s="51"/>
      <c r="E45" s="51"/>
      <c r="F45" s="51"/>
      <c r="G45" s="51"/>
      <c r="H45" s="51"/>
      <c r="I45" s="51"/>
      <c r="J45" s="51"/>
      <c r="K45" s="51"/>
      <c r="M45" s="29" t="s">
        <v>45</v>
      </c>
      <c r="N45" s="29">
        <v>22.22</v>
      </c>
      <c r="O45" s="29" t="str">
        <f t="shared" si="4"/>
        <v>アルミニウム管_10㎜保温_22.22</v>
      </c>
      <c r="P45" s="30">
        <v>1400</v>
      </c>
      <c r="R45" s="29" t="s">
        <v>383</v>
      </c>
      <c r="S45" s="29" t="s">
        <v>727</v>
      </c>
      <c r="T45" s="29" t="s">
        <v>489</v>
      </c>
      <c r="U45" s="80">
        <v>213.8</v>
      </c>
      <c r="V45" s="80">
        <v>28</v>
      </c>
      <c r="X45" s="29" t="s">
        <v>280</v>
      </c>
      <c r="Y45" s="29">
        <v>16</v>
      </c>
      <c r="Z45" s="29" t="str">
        <f t="shared" si="1"/>
        <v>マシンフレキ_16</v>
      </c>
      <c r="AA45" s="53">
        <v>415</v>
      </c>
    </row>
    <row r="46" spans="1:27">
      <c r="A46" s="51" t="s">
        <v>118</v>
      </c>
      <c r="B46" s="51"/>
      <c r="C46" s="51"/>
      <c r="D46" s="51"/>
      <c r="E46" s="51"/>
      <c r="F46" s="51"/>
      <c r="G46" s="51"/>
      <c r="H46" s="51"/>
      <c r="I46" s="51"/>
      <c r="J46" s="51"/>
      <c r="K46" s="51"/>
      <c r="M46" s="29" t="s">
        <v>45</v>
      </c>
      <c r="N46" s="29">
        <v>25.4</v>
      </c>
      <c r="O46" s="29" t="str">
        <f t="shared" si="4"/>
        <v>アルミニウム管_10㎜保温_25.4</v>
      </c>
      <c r="P46" s="30">
        <v>1619</v>
      </c>
      <c r="R46" s="29" t="s">
        <v>383</v>
      </c>
      <c r="S46" s="29" t="s">
        <v>728</v>
      </c>
      <c r="T46" s="29" t="s">
        <v>490</v>
      </c>
      <c r="U46" s="80">
        <v>298.60000000000002</v>
      </c>
      <c r="V46" s="80">
        <v>44</v>
      </c>
      <c r="X46" s="29" t="s">
        <v>280</v>
      </c>
      <c r="Y46" s="29">
        <v>22</v>
      </c>
      <c r="Z46" s="29" t="str">
        <f t="shared" si="1"/>
        <v>マシンフレキ_22</v>
      </c>
      <c r="AA46" s="53">
        <v>731</v>
      </c>
    </row>
    <row r="47" spans="1:27">
      <c r="A47" s="51" t="s">
        <v>120</v>
      </c>
      <c r="B47" s="51"/>
      <c r="C47" s="51"/>
      <c r="D47" s="51"/>
      <c r="E47" s="51"/>
      <c r="F47" s="51"/>
      <c r="G47" s="51"/>
      <c r="H47" s="51"/>
      <c r="I47" s="51"/>
      <c r="J47" s="51"/>
      <c r="K47" s="51"/>
      <c r="M47" s="29" t="s">
        <v>45</v>
      </c>
      <c r="N47" s="29">
        <v>28.58</v>
      </c>
      <c r="O47" s="29" t="str">
        <f t="shared" si="4"/>
        <v>アルミニウム管_10㎜保温_28.58</v>
      </c>
      <c r="P47" s="30">
        <v>1854</v>
      </c>
      <c r="R47" s="29" t="s">
        <v>383</v>
      </c>
      <c r="S47" s="29" t="s">
        <v>729</v>
      </c>
      <c r="T47" s="29" t="s">
        <v>491</v>
      </c>
      <c r="U47" s="80">
        <v>452.4</v>
      </c>
      <c r="V47" s="80">
        <v>76</v>
      </c>
      <c r="X47" s="29" t="s">
        <v>280</v>
      </c>
      <c r="Y47" s="29">
        <v>28</v>
      </c>
      <c r="Z47" s="29" t="str">
        <f t="shared" si="1"/>
        <v>マシンフレキ_28</v>
      </c>
      <c r="AA47" s="53">
        <v>1046</v>
      </c>
    </row>
    <row r="48" spans="1:27">
      <c r="A48" s="51" t="s">
        <v>301</v>
      </c>
      <c r="B48" s="51"/>
      <c r="C48" s="51"/>
      <c r="D48" s="51"/>
      <c r="E48" s="51"/>
      <c r="F48" s="51"/>
      <c r="G48" s="51"/>
      <c r="H48" s="51"/>
      <c r="I48" s="51"/>
      <c r="J48" s="51"/>
      <c r="K48" s="51"/>
      <c r="M48" s="29" t="s">
        <v>45</v>
      </c>
      <c r="N48" s="29">
        <v>31.75</v>
      </c>
      <c r="O48" s="29" t="str">
        <f t="shared" si="4"/>
        <v>アルミニウム管_10㎜保温_31.75</v>
      </c>
      <c r="P48" s="30">
        <v>2103</v>
      </c>
      <c r="R48" s="29" t="s">
        <v>383</v>
      </c>
      <c r="S48" s="29" t="s">
        <v>730</v>
      </c>
      <c r="T48" s="29" t="s">
        <v>492</v>
      </c>
      <c r="U48" s="80">
        <v>660.5</v>
      </c>
      <c r="V48" s="80">
        <v>120</v>
      </c>
      <c r="X48" s="29" t="s">
        <v>280</v>
      </c>
      <c r="Y48" s="29">
        <v>36</v>
      </c>
      <c r="Z48" s="29" t="str">
        <f t="shared" si="1"/>
        <v>マシンフレキ_36</v>
      </c>
      <c r="AA48" s="53">
        <v>1626</v>
      </c>
    </row>
    <row r="49" spans="1:28">
      <c r="A49" s="51" t="s">
        <v>302</v>
      </c>
      <c r="B49" s="51"/>
      <c r="C49" s="51"/>
      <c r="D49" s="51"/>
      <c r="E49" s="51"/>
      <c r="F49" s="51"/>
      <c r="G49" s="51"/>
      <c r="H49" s="51"/>
      <c r="I49" s="51"/>
      <c r="J49" s="51"/>
      <c r="K49" s="51"/>
      <c r="M49" s="29" t="s">
        <v>45</v>
      </c>
      <c r="N49" s="29">
        <v>34.92</v>
      </c>
      <c r="O49" s="29" t="str">
        <f t="shared" si="4"/>
        <v>アルミニウム管_10㎜保温_34.92</v>
      </c>
      <c r="P49" s="30">
        <v>2369</v>
      </c>
      <c r="R49" s="29" t="s">
        <v>383</v>
      </c>
      <c r="S49" s="29" t="s">
        <v>731</v>
      </c>
      <c r="T49" s="29" t="s">
        <v>493</v>
      </c>
      <c r="U49" s="80">
        <v>1075.2</v>
      </c>
      <c r="V49" s="80">
        <v>200</v>
      </c>
      <c r="X49" s="29" t="s">
        <v>280</v>
      </c>
      <c r="Y49" s="29">
        <v>42</v>
      </c>
      <c r="Z49" s="29" t="str">
        <f t="shared" si="1"/>
        <v>マシンフレキ_42</v>
      </c>
      <c r="AA49" s="53">
        <v>2124</v>
      </c>
    </row>
    <row r="50" spans="1:28">
      <c r="A50" s="51" t="s">
        <v>123</v>
      </c>
      <c r="B50" s="51"/>
      <c r="C50" s="51"/>
      <c r="D50" s="51"/>
      <c r="E50" s="51"/>
      <c r="F50" s="51"/>
      <c r="G50" s="51"/>
      <c r="H50" s="51"/>
      <c r="I50" s="51"/>
      <c r="J50" s="51"/>
      <c r="K50" s="51"/>
      <c r="M50" s="29" t="s">
        <v>45</v>
      </c>
      <c r="N50" s="29">
        <v>38.1</v>
      </c>
      <c r="O50" s="29" t="str">
        <f t="shared" si="4"/>
        <v>アルミニウム管_10㎜保温_38.1</v>
      </c>
      <c r="P50" s="30">
        <v>2651</v>
      </c>
      <c r="R50" s="29" t="s">
        <v>383</v>
      </c>
      <c r="S50" s="29" t="s">
        <v>732</v>
      </c>
      <c r="T50" s="29" t="s">
        <v>494</v>
      </c>
      <c r="U50" s="80">
        <v>1452.2</v>
      </c>
      <c r="V50" s="80">
        <v>300</v>
      </c>
      <c r="X50" s="29" t="s">
        <v>280</v>
      </c>
      <c r="Y50" s="29">
        <v>54</v>
      </c>
      <c r="Z50" s="29" t="str">
        <f t="shared" si="1"/>
        <v>マシンフレキ_54</v>
      </c>
      <c r="AA50" s="53">
        <v>3267</v>
      </c>
    </row>
    <row r="51" spans="1:28">
      <c r="A51" s="51" t="s">
        <v>303</v>
      </c>
      <c r="B51" s="51"/>
      <c r="C51" s="51"/>
      <c r="D51" s="51"/>
      <c r="E51" s="51"/>
      <c r="F51" s="51"/>
      <c r="G51" s="51"/>
      <c r="H51" s="51"/>
      <c r="I51" s="51"/>
      <c r="J51" s="51"/>
      <c r="K51" s="51"/>
      <c r="M51" s="29" t="s">
        <v>46</v>
      </c>
      <c r="N51" s="29">
        <v>6.35</v>
      </c>
      <c r="O51" s="29" t="str">
        <f t="shared" si="4"/>
        <v>アルミニウム管_20㎜保温_6.35</v>
      </c>
      <c r="P51" s="30">
        <v>1687</v>
      </c>
      <c r="R51" s="29" t="s">
        <v>383</v>
      </c>
      <c r="S51" s="29" t="s">
        <v>733</v>
      </c>
      <c r="T51" s="29" t="s">
        <v>495</v>
      </c>
      <c r="U51" s="80">
        <v>1963.5</v>
      </c>
      <c r="V51" s="80">
        <v>400</v>
      </c>
      <c r="X51" s="29" t="s">
        <v>66</v>
      </c>
      <c r="Y51" s="29" t="s">
        <v>283</v>
      </c>
      <c r="Z51" s="29" t="str">
        <f t="shared" si="1"/>
        <v>厚鋼電線管_G16</v>
      </c>
      <c r="AA51" s="53">
        <v>346</v>
      </c>
    </row>
    <row r="52" spans="1:28">
      <c r="A52" s="51" t="s">
        <v>304</v>
      </c>
      <c r="B52" s="51"/>
      <c r="C52" s="51"/>
      <c r="D52" s="51"/>
      <c r="E52" s="51"/>
      <c r="F52" s="51"/>
      <c r="G52" s="51"/>
      <c r="H52" s="51"/>
      <c r="I52" s="51"/>
      <c r="J52" s="51"/>
      <c r="K52" s="51"/>
      <c r="M52" s="29" t="s">
        <v>46</v>
      </c>
      <c r="N52" s="29">
        <v>9.52</v>
      </c>
      <c r="O52" s="29" t="str">
        <f t="shared" si="4"/>
        <v>アルミニウム管_20㎜保温_9.52</v>
      </c>
      <c r="P52" s="30">
        <v>1926</v>
      </c>
      <c r="R52" s="29" t="s">
        <v>383</v>
      </c>
      <c r="S52" s="29" t="s">
        <v>734</v>
      </c>
      <c r="T52" s="29" t="s">
        <v>496</v>
      </c>
      <c r="U52" s="80">
        <v>2290.1999999999998</v>
      </c>
      <c r="V52" s="80">
        <v>500</v>
      </c>
      <c r="X52" s="29" t="s">
        <v>60</v>
      </c>
      <c r="Y52" s="29" t="s">
        <v>284</v>
      </c>
      <c r="Z52" s="29" t="str">
        <f t="shared" si="1"/>
        <v>厚鋼電線管_G22</v>
      </c>
      <c r="AA52" s="53">
        <v>552</v>
      </c>
    </row>
    <row r="53" spans="1:28">
      <c r="A53" s="51" t="s">
        <v>126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M53" s="29" t="s">
        <v>46</v>
      </c>
      <c r="N53" s="29">
        <v>12.7</v>
      </c>
      <c r="O53" s="29" t="str">
        <f t="shared" si="4"/>
        <v>アルミニウム管_20㎜保温_12.7</v>
      </c>
      <c r="P53" s="30">
        <v>2181</v>
      </c>
      <c r="R53" s="29" t="s">
        <v>383</v>
      </c>
      <c r="S53" s="29" t="s">
        <v>735</v>
      </c>
      <c r="T53" s="29" t="s">
        <v>497</v>
      </c>
      <c r="U53" s="80">
        <v>2827.4</v>
      </c>
      <c r="V53" s="80">
        <v>650</v>
      </c>
      <c r="X53" s="29" t="s">
        <v>60</v>
      </c>
      <c r="Y53" s="29" t="s">
        <v>285</v>
      </c>
      <c r="Z53" s="29" t="str">
        <f t="shared" si="1"/>
        <v>厚鋼電線管_G28</v>
      </c>
      <c r="AA53" s="53">
        <v>871</v>
      </c>
    </row>
    <row r="54" spans="1:28">
      <c r="A54" s="51" t="s">
        <v>305</v>
      </c>
      <c r="B54" s="51"/>
      <c r="C54" s="51"/>
      <c r="D54" s="51"/>
      <c r="E54" s="51"/>
      <c r="F54" s="51"/>
      <c r="G54" s="51"/>
      <c r="H54" s="51"/>
      <c r="I54" s="51"/>
      <c r="J54" s="51"/>
      <c r="K54" s="51"/>
      <c r="M54" s="29" t="s">
        <v>46</v>
      </c>
      <c r="N54" s="29">
        <v>15.88</v>
      </c>
      <c r="O54" s="29" t="str">
        <f t="shared" si="4"/>
        <v>アルミニウム管_20㎜保温_15.88</v>
      </c>
      <c r="P54" s="30">
        <v>2452</v>
      </c>
      <c r="R54" s="29" t="s">
        <v>383</v>
      </c>
      <c r="S54" s="29" t="s">
        <v>736</v>
      </c>
      <c r="T54" s="29" t="s">
        <v>498</v>
      </c>
      <c r="U54" s="80">
        <v>95</v>
      </c>
      <c r="V54" s="80">
        <v>6</v>
      </c>
      <c r="X54" s="29" t="s">
        <v>60</v>
      </c>
      <c r="Y54" s="29" t="s">
        <v>286</v>
      </c>
      <c r="Z54" s="29" t="str">
        <f t="shared" si="1"/>
        <v>厚鋼電線管_G36</v>
      </c>
      <c r="AA54" s="53">
        <v>1379</v>
      </c>
    </row>
    <row r="55" spans="1:28">
      <c r="A55" s="51" t="s">
        <v>306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M55" s="29" t="s">
        <v>46</v>
      </c>
      <c r="N55" s="29">
        <v>19.05</v>
      </c>
      <c r="O55" s="29" t="str">
        <f t="shared" si="4"/>
        <v>アルミニウム管_20㎜保温_19.05</v>
      </c>
      <c r="P55" s="30">
        <v>2739</v>
      </c>
      <c r="R55" s="29" t="s">
        <v>383</v>
      </c>
      <c r="S55" s="29" t="s">
        <v>737</v>
      </c>
      <c r="T55" s="29" t="s">
        <v>499</v>
      </c>
      <c r="U55" s="80">
        <v>122.7</v>
      </c>
      <c r="V55" s="80">
        <v>10.5</v>
      </c>
      <c r="X55" s="29" t="s">
        <v>60</v>
      </c>
      <c r="Y55" s="29" t="s">
        <v>287</v>
      </c>
      <c r="Z55" s="29" t="str">
        <f t="shared" si="1"/>
        <v>厚鋼電線管_G42</v>
      </c>
      <c r="AA55" s="53">
        <v>1795</v>
      </c>
    </row>
    <row r="56" spans="1:28">
      <c r="A56" s="51" t="s">
        <v>131</v>
      </c>
      <c r="B56" s="51"/>
      <c r="C56" s="51"/>
      <c r="D56" s="51"/>
      <c r="E56" s="51"/>
      <c r="F56" s="51"/>
      <c r="G56" s="51"/>
      <c r="H56" s="51"/>
      <c r="I56" s="51"/>
      <c r="J56" s="51"/>
      <c r="K56" s="51"/>
      <c r="M56" s="29" t="s">
        <v>46</v>
      </c>
      <c r="N56" s="29">
        <v>22.22</v>
      </c>
      <c r="O56" s="29" t="str">
        <f t="shared" si="4"/>
        <v>アルミニウム管_20㎜保温_22.22</v>
      </c>
      <c r="P56" s="30">
        <v>3041</v>
      </c>
      <c r="R56" s="29" t="s">
        <v>383</v>
      </c>
      <c r="S56" s="29" t="s">
        <v>738</v>
      </c>
      <c r="T56" s="29" t="s">
        <v>500</v>
      </c>
      <c r="U56" s="80">
        <v>165.1</v>
      </c>
      <c r="V56" s="80">
        <v>16.5</v>
      </c>
      <c r="X56" s="29" t="s">
        <v>60</v>
      </c>
      <c r="Y56" s="29" t="s">
        <v>288</v>
      </c>
      <c r="Z56" s="29" t="str">
        <f t="shared" si="1"/>
        <v>厚鋼電線管_G54</v>
      </c>
      <c r="AA56" s="53">
        <v>2790</v>
      </c>
      <c r="AB56" s="29">
        <v>1</v>
      </c>
    </row>
    <row r="57" spans="1:28">
      <c r="A57" s="51" t="s">
        <v>132</v>
      </c>
      <c r="B57" s="51"/>
      <c r="C57" s="51"/>
      <c r="D57" s="51"/>
      <c r="E57" s="51"/>
      <c r="F57" s="51"/>
      <c r="G57" s="51"/>
      <c r="H57" s="51"/>
      <c r="I57" s="51"/>
      <c r="J57" s="51"/>
      <c r="K57" s="51"/>
      <c r="M57" s="29" t="s">
        <v>46</v>
      </c>
      <c r="N57" s="29">
        <v>25.4</v>
      </c>
      <c r="O57" s="29" t="str">
        <f t="shared" si="4"/>
        <v>アルミニウム管_20㎜保温_25.4</v>
      </c>
      <c r="P57" s="30">
        <v>3359</v>
      </c>
      <c r="R57" s="29" t="s">
        <v>383</v>
      </c>
      <c r="S57" s="29" t="s">
        <v>739</v>
      </c>
      <c r="T57" s="29" t="s">
        <v>501</v>
      </c>
      <c r="U57" s="80">
        <v>201.1</v>
      </c>
      <c r="V57" s="80">
        <v>24</v>
      </c>
      <c r="X57" s="29" t="s">
        <v>60</v>
      </c>
      <c r="Y57" s="29" t="s">
        <v>289</v>
      </c>
      <c r="Z57" s="29" t="str">
        <f t="shared" si="1"/>
        <v>厚鋼電線管_G70</v>
      </c>
      <c r="AA57" s="53">
        <v>4441</v>
      </c>
      <c r="AB57" s="29">
        <v>1</v>
      </c>
    </row>
    <row r="58" spans="1:28">
      <c r="A58" s="51" t="s">
        <v>307</v>
      </c>
      <c r="B58" s="51"/>
      <c r="C58" s="51"/>
      <c r="D58" s="51"/>
      <c r="E58" s="51"/>
      <c r="F58" s="51"/>
      <c r="G58" s="51"/>
      <c r="H58" s="51"/>
      <c r="I58" s="51"/>
      <c r="J58" s="51"/>
      <c r="K58" s="51"/>
      <c r="M58" s="29" t="s">
        <v>46</v>
      </c>
      <c r="N58" s="29">
        <v>28.58</v>
      </c>
      <c r="O58" s="29" t="str">
        <f t="shared" si="4"/>
        <v>アルミニウム管_20㎜保温_28.58</v>
      </c>
      <c r="P58" s="30">
        <v>3694</v>
      </c>
      <c r="R58" s="29" t="s">
        <v>383</v>
      </c>
      <c r="S58" s="29" t="s">
        <v>740</v>
      </c>
      <c r="T58" s="29" t="s">
        <v>502</v>
      </c>
      <c r="U58" s="80">
        <v>240.5</v>
      </c>
      <c r="V58" s="80">
        <v>42</v>
      </c>
      <c r="X58" s="29" t="s">
        <v>60</v>
      </c>
      <c r="Y58" s="29" t="s">
        <v>290</v>
      </c>
      <c r="Z58" s="29" t="str">
        <f t="shared" si="1"/>
        <v>厚鋼電線管_G82</v>
      </c>
      <c r="AA58" s="53">
        <v>6068</v>
      </c>
      <c r="AB58" s="29">
        <v>1</v>
      </c>
    </row>
    <row r="59" spans="1:28">
      <c r="A59" s="51" t="s">
        <v>308</v>
      </c>
      <c r="B59" s="51"/>
      <c r="C59" s="51"/>
      <c r="D59" s="51"/>
      <c r="E59" s="51"/>
      <c r="F59" s="51"/>
      <c r="G59" s="51"/>
      <c r="H59" s="51"/>
      <c r="I59" s="51"/>
      <c r="J59" s="51"/>
      <c r="K59" s="51"/>
      <c r="M59" s="29" t="s">
        <v>46</v>
      </c>
      <c r="N59" s="29">
        <v>31.75</v>
      </c>
      <c r="O59" s="29" t="str">
        <f t="shared" si="4"/>
        <v>アルミニウム管_20㎜保温_31.75</v>
      </c>
      <c r="P59" s="30">
        <v>4043</v>
      </c>
      <c r="R59" s="29" t="s">
        <v>383</v>
      </c>
      <c r="S59" s="29" t="s">
        <v>741</v>
      </c>
      <c r="T59" s="29" t="s">
        <v>503</v>
      </c>
      <c r="U59" s="80">
        <v>346.4</v>
      </c>
      <c r="V59" s="80">
        <v>66</v>
      </c>
      <c r="X59" s="29" t="s">
        <v>60</v>
      </c>
      <c r="Y59" s="29" t="s">
        <v>291</v>
      </c>
      <c r="Z59" s="29" t="str">
        <f t="shared" si="1"/>
        <v>厚鋼電線管_G92</v>
      </c>
      <c r="AA59" s="53">
        <v>7964</v>
      </c>
      <c r="AB59" s="29">
        <v>1</v>
      </c>
    </row>
    <row r="60" spans="1:28">
      <c r="A60" s="51" t="s">
        <v>135</v>
      </c>
      <c r="B60" s="51"/>
      <c r="C60" s="51"/>
      <c r="D60" s="51"/>
      <c r="E60" s="51"/>
      <c r="F60" s="51"/>
      <c r="G60" s="51"/>
      <c r="H60" s="51"/>
      <c r="I60" s="51"/>
      <c r="J60" s="51"/>
      <c r="K60" s="51"/>
      <c r="M60" s="29" t="s">
        <v>46</v>
      </c>
      <c r="N60" s="29">
        <v>34.92</v>
      </c>
      <c r="O60" s="29" t="str">
        <f t="shared" si="4"/>
        <v>アルミニウム管_20㎜保温_34.92</v>
      </c>
      <c r="P60" s="30">
        <v>4408</v>
      </c>
      <c r="R60" s="29" t="s">
        <v>383</v>
      </c>
      <c r="S60" s="29" t="s">
        <v>742</v>
      </c>
      <c r="T60" s="29" t="s">
        <v>504</v>
      </c>
      <c r="U60" s="80">
        <v>490.9</v>
      </c>
      <c r="V60" s="80">
        <v>114</v>
      </c>
      <c r="X60" s="29" t="s">
        <v>60</v>
      </c>
      <c r="Y60" s="29" t="s">
        <v>292</v>
      </c>
      <c r="Z60" s="29" t="str">
        <f t="shared" si="1"/>
        <v>厚鋼電線管_G104</v>
      </c>
      <c r="AA60" s="53">
        <v>10100</v>
      </c>
      <c r="AB60" s="29">
        <v>2</v>
      </c>
    </row>
    <row r="61" spans="1:28">
      <c r="A61" s="51" t="s">
        <v>136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M61" s="29" t="s">
        <v>46</v>
      </c>
      <c r="N61" s="29">
        <v>38.1</v>
      </c>
      <c r="O61" s="29" t="str">
        <f t="shared" si="4"/>
        <v>アルミニウム管_20㎜保温_38.1</v>
      </c>
      <c r="P61" s="30">
        <v>4791</v>
      </c>
      <c r="R61" s="29" t="s">
        <v>383</v>
      </c>
      <c r="S61" s="29" t="s">
        <v>743</v>
      </c>
      <c r="T61" s="29" t="s">
        <v>505</v>
      </c>
      <c r="U61" s="80">
        <v>754.8</v>
      </c>
      <c r="V61" s="80">
        <v>180</v>
      </c>
      <c r="X61" s="29" t="s">
        <v>276</v>
      </c>
      <c r="Y61" s="29" t="s">
        <v>293</v>
      </c>
      <c r="Z61" s="29" t="str">
        <f t="shared" si="1"/>
        <v>薄鋼_ねじなし電線管_C19・E19</v>
      </c>
      <c r="AA61" s="53">
        <v>287</v>
      </c>
    </row>
    <row r="62" spans="1:28">
      <c r="A62" s="51" t="s">
        <v>137</v>
      </c>
      <c r="B62" s="51"/>
      <c r="C62" s="51"/>
      <c r="D62" s="51"/>
      <c r="E62" s="51"/>
      <c r="F62" s="51"/>
      <c r="G62" s="51"/>
      <c r="H62" s="51"/>
      <c r="I62" s="51"/>
      <c r="J62" s="51"/>
      <c r="K62" s="51"/>
      <c r="R62" s="29" t="s">
        <v>383</v>
      </c>
      <c r="S62" s="29" t="s">
        <v>744</v>
      </c>
      <c r="T62" s="29" t="s">
        <v>506</v>
      </c>
      <c r="U62" s="80">
        <v>1256.5999999999999</v>
      </c>
      <c r="V62" s="80">
        <v>300</v>
      </c>
      <c r="X62" s="29" t="s">
        <v>282</v>
      </c>
      <c r="Y62" s="29" t="s">
        <v>294</v>
      </c>
      <c r="Z62" s="29" t="str">
        <f t="shared" si="1"/>
        <v>薄鋼_ねじなし電線管_C25・E25</v>
      </c>
      <c r="AA62" s="53">
        <v>507</v>
      </c>
    </row>
    <row r="63" spans="1:28">
      <c r="A63" s="51" t="s">
        <v>138</v>
      </c>
      <c r="B63" s="51"/>
      <c r="C63" s="51"/>
      <c r="D63" s="51"/>
      <c r="E63" s="51"/>
      <c r="F63" s="51"/>
      <c r="G63" s="51"/>
      <c r="H63" s="51"/>
      <c r="I63" s="51"/>
      <c r="J63" s="51"/>
      <c r="K63" s="51"/>
      <c r="R63" s="29" t="s">
        <v>383</v>
      </c>
      <c r="S63" s="29" t="s">
        <v>745</v>
      </c>
      <c r="T63" s="29" t="s">
        <v>507</v>
      </c>
      <c r="U63" s="80">
        <v>1661.9</v>
      </c>
      <c r="V63" s="80">
        <v>450</v>
      </c>
      <c r="X63" s="29" t="s">
        <v>282</v>
      </c>
      <c r="Y63" s="29" t="s">
        <v>295</v>
      </c>
      <c r="Z63" s="29" t="str">
        <f t="shared" si="1"/>
        <v>薄鋼_ねじなし電線管_C31・E31</v>
      </c>
      <c r="AA63" s="53">
        <v>794</v>
      </c>
    </row>
    <row r="64" spans="1:28">
      <c r="A64" s="51" t="s">
        <v>139</v>
      </c>
      <c r="B64" s="51"/>
      <c r="C64" s="51"/>
      <c r="D64" s="51"/>
      <c r="E64" s="51"/>
      <c r="F64" s="51"/>
      <c r="G64" s="51"/>
      <c r="H64" s="51"/>
      <c r="I64" s="51"/>
      <c r="J64" s="51"/>
      <c r="K64" s="51"/>
      <c r="R64" s="29" t="s">
        <v>383</v>
      </c>
      <c r="S64" s="29" t="s">
        <v>746</v>
      </c>
      <c r="T64" s="29" t="s">
        <v>508</v>
      </c>
      <c r="U64" s="80">
        <v>2290.1999999999998</v>
      </c>
      <c r="V64" s="80">
        <v>600</v>
      </c>
      <c r="X64" s="29" t="s">
        <v>282</v>
      </c>
      <c r="Y64" s="29" t="s">
        <v>296</v>
      </c>
      <c r="Z64" s="29" t="str">
        <f t="shared" si="1"/>
        <v>薄鋼_ねじなし電線管_C39・E39</v>
      </c>
      <c r="AA64" s="53">
        <v>1140</v>
      </c>
    </row>
    <row r="65" spans="1:28">
      <c r="A65" s="51" t="s">
        <v>140</v>
      </c>
      <c r="B65" s="51"/>
      <c r="C65" s="51"/>
      <c r="D65" s="51"/>
      <c r="E65" s="51"/>
      <c r="F65" s="51"/>
      <c r="G65" s="51"/>
      <c r="H65" s="51"/>
      <c r="I65" s="51"/>
      <c r="J65" s="51"/>
      <c r="K65" s="51"/>
      <c r="R65" s="29" t="s">
        <v>383</v>
      </c>
      <c r="S65" s="29" t="s">
        <v>747</v>
      </c>
      <c r="T65" s="29" t="s">
        <v>509</v>
      </c>
      <c r="U65" s="80">
        <v>2642.1</v>
      </c>
      <c r="V65" s="80">
        <v>750</v>
      </c>
      <c r="X65" s="29" t="s">
        <v>282</v>
      </c>
      <c r="Y65" s="29" t="s">
        <v>297</v>
      </c>
      <c r="Z65" s="29" t="str">
        <f t="shared" si="1"/>
        <v>薄鋼_ねじなし電線管_C51・E51</v>
      </c>
      <c r="AA65" s="53">
        <v>2027</v>
      </c>
    </row>
    <row r="66" spans="1:28">
      <c r="A66" s="51" t="s">
        <v>141</v>
      </c>
      <c r="B66" s="51"/>
      <c r="C66" s="51"/>
      <c r="D66" s="51"/>
      <c r="E66" s="51"/>
      <c r="F66" s="51"/>
      <c r="G66" s="51"/>
      <c r="H66" s="51"/>
      <c r="I66" s="51"/>
      <c r="J66" s="51"/>
      <c r="K66" s="51"/>
      <c r="R66" s="29" t="s">
        <v>383</v>
      </c>
      <c r="S66" s="29" t="s">
        <v>748</v>
      </c>
      <c r="T66" s="29" t="s">
        <v>510</v>
      </c>
      <c r="U66" s="80">
        <v>3318.3</v>
      </c>
      <c r="V66" s="80">
        <v>975</v>
      </c>
      <c r="X66" s="29" t="s">
        <v>282</v>
      </c>
      <c r="Y66" s="29" t="s">
        <v>298</v>
      </c>
      <c r="Z66" s="29" t="str">
        <f t="shared" si="1"/>
        <v>薄鋼_ねじなし電線管_C63・E63</v>
      </c>
      <c r="AA66" s="53">
        <v>3167</v>
      </c>
      <c r="AB66" s="29">
        <v>1</v>
      </c>
    </row>
    <row r="67" spans="1:28">
      <c r="A67" s="29" t="s">
        <v>390</v>
      </c>
      <c r="B67" s="51"/>
      <c r="C67" s="51"/>
      <c r="D67" s="51"/>
      <c r="E67" s="51"/>
      <c r="F67" s="51"/>
      <c r="G67" s="51"/>
      <c r="H67" s="51"/>
      <c r="I67" s="51"/>
      <c r="J67" s="51"/>
      <c r="K67" s="51"/>
      <c r="R67" s="29" t="s">
        <v>383</v>
      </c>
      <c r="S67" s="29" t="s">
        <v>749</v>
      </c>
      <c r="T67" s="29" t="s">
        <v>511</v>
      </c>
      <c r="U67" s="80">
        <v>113.1</v>
      </c>
      <c r="V67" s="80">
        <v>8</v>
      </c>
      <c r="X67" s="29" t="s">
        <v>282</v>
      </c>
      <c r="Y67" s="29" t="s">
        <v>299</v>
      </c>
      <c r="Z67" s="29" t="str">
        <f t="shared" si="1"/>
        <v>薄鋼_ねじなし電線管_C75・E75</v>
      </c>
      <c r="AA67" s="53">
        <v>4560</v>
      </c>
      <c r="AB67" s="29">
        <v>1</v>
      </c>
    </row>
    <row r="68" spans="1:28">
      <c r="A68" s="51" t="s">
        <v>326</v>
      </c>
      <c r="B68" s="51"/>
      <c r="C68" s="51"/>
      <c r="D68" s="51"/>
      <c r="E68" s="51"/>
      <c r="F68" s="51"/>
      <c r="G68" s="51"/>
      <c r="H68" s="51"/>
      <c r="I68" s="51"/>
      <c r="J68" s="51"/>
      <c r="K68" s="51"/>
      <c r="R68" s="29" t="s">
        <v>383</v>
      </c>
      <c r="S68" s="29" t="s">
        <v>750</v>
      </c>
      <c r="T68" s="29" t="s">
        <v>512</v>
      </c>
      <c r="U68" s="80">
        <v>143.1</v>
      </c>
      <c r="V68" s="80">
        <v>14</v>
      </c>
      <c r="X68" s="29" t="s">
        <v>62</v>
      </c>
      <c r="Y68" s="29">
        <v>10</v>
      </c>
      <c r="Z68" s="29" t="str">
        <f t="shared" si="1"/>
        <v>金属製可とう電線管_10</v>
      </c>
      <c r="AA68" s="53">
        <v>174</v>
      </c>
    </row>
    <row r="69" spans="1:28">
      <c r="A69" s="51" t="s">
        <v>327</v>
      </c>
      <c r="B69" s="51"/>
      <c r="C69" s="51"/>
      <c r="D69" s="51"/>
      <c r="E69" s="51"/>
      <c r="F69" s="51"/>
      <c r="G69" s="51"/>
      <c r="H69" s="51"/>
      <c r="I69" s="51"/>
      <c r="J69" s="51"/>
      <c r="K69" s="51"/>
      <c r="R69" s="29" t="s">
        <v>383</v>
      </c>
      <c r="S69" s="29" t="s">
        <v>751</v>
      </c>
      <c r="T69" s="29" t="s">
        <v>513</v>
      </c>
      <c r="U69" s="80">
        <v>201.1</v>
      </c>
      <c r="V69" s="80">
        <v>22</v>
      </c>
      <c r="X69" s="29" t="s">
        <v>62</v>
      </c>
      <c r="Y69" s="29">
        <v>12</v>
      </c>
      <c r="Z69" s="29" t="str">
        <f t="shared" ref="Z69:Z132" si="5">X69&amp;"_"&amp;Y69</f>
        <v>金属製可とう電線管_12</v>
      </c>
      <c r="AA69" s="53">
        <v>246</v>
      </c>
    </row>
    <row r="70" spans="1:28">
      <c r="A70" s="51" t="s">
        <v>328</v>
      </c>
      <c r="B70" s="51"/>
      <c r="C70" s="51"/>
      <c r="D70" s="51"/>
      <c r="E70" s="51"/>
      <c r="F70" s="51"/>
      <c r="G70" s="51"/>
      <c r="H70" s="51"/>
      <c r="I70" s="51"/>
      <c r="J70" s="51"/>
      <c r="K70" s="51"/>
      <c r="R70" s="29" t="s">
        <v>383</v>
      </c>
      <c r="S70" s="29" t="s">
        <v>752</v>
      </c>
      <c r="T70" s="29" t="s">
        <v>514</v>
      </c>
      <c r="U70" s="80">
        <v>227</v>
      </c>
      <c r="V70" s="80">
        <v>32</v>
      </c>
      <c r="X70" s="29" t="s">
        <v>62</v>
      </c>
      <c r="Y70" s="29">
        <v>15</v>
      </c>
      <c r="Z70" s="29" t="str">
        <f t="shared" si="5"/>
        <v>金属製可とう電線管_15</v>
      </c>
      <c r="AA70" s="53">
        <v>333</v>
      </c>
    </row>
    <row r="71" spans="1:28">
      <c r="A71" s="29" t="s">
        <v>391</v>
      </c>
      <c r="B71" s="51"/>
      <c r="C71" s="51"/>
      <c r="D71" s="51"/>
      <c r="E71" s="51"/>
      <c r="F71" s="51"/>
      <c r="G71" s="51"/>
      <c r="H71" s="51"/>
      <c r="I71" s="51"/>
      <c r="J71" s="51"/>
      <c r="K71" s="51"/>
      <c r="R71" s="29" t="s">
        <v>383</v>
      </c>
      <c r="S71" s="29" t="s">
        <v>753</v>
      </c>
      <c r="T71" s="29" t="s">
        <v>515</v>
      </c>
      <c r="U71" s="80">
        <v>283.5</v>
      </c>
      <c r="V71" s="80">
        <v>56</v>
      </c>
      <c r="X71" s="29" t="s">
        <v>62</v>
      </c>
      <c r="Y71" s="29">
        <v>17</v>
      </c>
      <c r="Z71" s="29" t="str">
        <f t="shared" si="5"/>
        <v>金属製可とう電線管_17</v>
      </c>
      <c r="AA71" s="53">
        <v>419</v>
      </c>
    </row>
    <row r="72" spans="1:28">
      <c r="A72" s="29" t="s">
        <v>392</v>
      </c>
      <c r="B72" s="51"/>
      <c r="C72" s="51"/>
      <c r="D72" s="51"/>
      <c r="E72" s="51"/>
      <c r="F72" s="51"/>
      <c r="G72" s="51"/>
      <c r="H72" s="51"/>
      <c r="I72" s="51"/>
      <c r="J72" s="51"/>
      <c r="K72" s="51"/>
      <c r="R72" s="29" t="s">
        <v>383</v>
      </c>
      <c r="S72" s="29" t="s">
        <v>754</v>
      </c>
      <c r="T72" s="29" t="s">
        <v>516</v>
      </c>
      <c r="U72" s="80">
        <v>415.5</v>
      </c>
      <c r="V72" s="80">
        <v>88</v>
      </c>
      <c r="X72" s="29" t="s">
        <v>62</v>
      </c>
      <c r="Y72" s="29">
        <v>24</v>
      </c>
      <c r="Z72" s="29" t="str">
        <f t="shared" si="5"/>
        <v>金属製可とう電線管_24</v>
      </c>
      <c r="AA72" s="53">
        <v>726</v>
      </c>
    </row>
    <row r="73" spans="1:28">
      <c r="A73" s="29" t="s">
        <v>389</v>
      </c>
      <c r="B73" s="51"/>
      <c r="C73" s="51"/>
      <c r="D73" s="51"/>
      <c r="E73" s="51"/>
      <c r="F73" s="51"/>
      <c r="G73" s="51"/>
      <c r="H73" s="51"/>
      <c r="I73" s="51"/>
      <c r="J73" s="51"/>
      <c r="K73" s="51"/>
      <c r="R73" s="29" t="s">
        <v>383</v>
      </c>
      <c r="S73" s="29" t="s">
        <v>755</v>
      </c>
      <c r="T73" s="29" t="s">
        <v>517</v>
      </c>
      <c r="U73" s="80">
        <v>615.79999999999995</v>
      </c>
      <c r="V73" s="80">
        <v>152</v>
      </c>
      <c r="X73" s="29" t="s">
        <v>62</v>
      </c>
      <c r="Y73" s="29">
        <v>30</v>
      </c>
      <c r="Z73" s="29" t="str">
        <f t="shared" si="5"/>
        <v>金属製可とう電線管_30</v>
      </c>
      <c r="AA73" s="53">
        <v>1046</v>
      </c>
    </row>
    <row r="74" spans="1:28">
      <c r="A74" s="51" t="s">
        <v>404</v>
      </c>
      <c r="B74" s="51"/>
      <c r="C74" s="51"/>
      <c r="D74" s="51"/>
      <c r="E74" s="51"/>
      <c r="F74" s="51"/>
      <c r="G74" s="51"/>
      <c r="H74" s="51"/>
      <c r="I74" s="51"/>
      <c r="J74" s="51"/>
      <c r="K74" s="51"/>
      <c r="R74" s="29" t="s">
        <v>383</v>
      </c>
      <c r="S74" s="29" t="s">
        <v>756</v>
      </c>
      <c r="T74" s="29" t="s">
        <v>518</v>
      </c>
      <c r="U74" s="80">
        <v>962.1</v>
      </c>
      <c r="V74" s="80">
        <v>240</v>
      </c>
      <c r="X74" s="29" t="s">
        <v>62</v>
      </c>
      <c r="Y74" s="29">
        <v>38</v>
      </c>
      <c r="Z74" s="29" t="str">
        <f t="shared" si="5"/>
        <v>金属製可とう電線管_38</v>
      </c>
      <c r="AA74" s="53">
        <v>1583</v>
      </c>
    </row>
    <row r="75" spans="1:28">
      <c r="A75" s="29" t="s">
        <v>387</v>
      </c>
      <c r="B75" s="51"/>
      <c r="C75" s="51"/>
      <c r="D75" s="51"/>
      <c r="E75" s="51"/>
      <c r="F75" s="51"/>
      <c r="G75" s="51"/>
      <c r="H75" s="51"/>
      <c r="I75" s="51"/>
      <c r="J75" s="51"/>
      <c r="K75" s="51"/>
      <c r="R75" s="29" t="s">
        <v>383</v>
      </c>
      <c r="S75" s="29" t="s">
        <v>757</v>
      </c>
      <c r="T75" s="29" t="s">
        <v>519</v>
      </c>
      <c r="U75" s="80">
        <v>1520.5</v>
      </c>
      <c r="V75" s="80">
        <v>400</v>
      </c>
      <c r="X75" s="29" t="s">
        <v>62</v>
      </c>
      <c r="Y75" s="29">
        <v>50</v>
      </c>
      <c r="Z75" s="29" t="str">
        <f t="shared" si="5"/>
        <v>金属製可とう電線管_50</v>
      </c>
      <c r="AA75" s="53">
        <v>2543</v>
      </c>
    </row>
    <row r="76" spans="1:28">
      <c r="A76" s="29" t="s">
        <v>393</v>
      </c>
      <c r="B76" s="51"/>
      <c r="C76" s="51"/>
      <c r="D76" s="51"/>
      <c r="E76" s="51"/>
      <c r="F76" s="51"/>
      <c r="G76" s="51"/>
      <c r="H76" s="51"/>
      <c r="I76" s="51"/>
      <c r="J76" s="51"/>
      <c r="K76" s="51"/>
      <c r="R76" s="29" t="s">
        <v>383</v>
      </c>
      <c r="S76" s="29" t="s">
        <v>758</v>
      </c>
      <c r="T76" s="29" t="s">
        <v>520</v>
      </c>
      <c r="U76" s="80">
        <v>2042.8</v>
      </c>
      <c r="V76" s="80">
        <v>600</v>
      </c>
      <c r="X76" s="29" t="s">
        <v>62</v>
      </c>
      <c r="Y76" s="29">
        <v>63</v>
      </c>
      <c r="Z76" s="29" t="str">
        <f t="shared" si="5"/>
        <v>金属製可とう電線管_63</v>
      </c>
      <c r="AA76" s="53">
        <v>4015</v>
      </c>
    </row>
    <row r="77" spans="1:28">
      <c r="A77" s="29" t="s">
        <v>396</v>
      </c>
      <c r="B77" s="51"/>
      <c r="C77" s="51"/>
      <c r="D77" s="51"/>
      <c r="E77" s="51"/>
      <c r="F77" s="51"/>
      <c r="G77" s="51"/>
      <c r="H77" s="51"/>
      <c r="I77" s="51"/>
      <c r="J77" s="51"/>
      <c r="K77" s="51"/>
      <c r="R77" s="29" t="s">
        <v>383</v>
      </c>
      <c r="S77" s="29" t="s">
        <v>759</v>
      </c>
      <c r="T77" s="29" t="s">
        <v>521</v>
      </c>
      <c r="U77" s="80">
        <v>2827.4</v>
      </c>
      <c r="V77" s="80">
        <v>800</v>
      </c>
      <c r="X77" s="29" t="s">
        <v>62</v>
      </c>
      <c r="Y77" s="29">
        <v>76</v>
      </c>
      <c r="Z77" s="29" t="str">
        <f t="shared" si="5"/>
        <v>金属製可とう電線管_76</v>
      </c>
      <c r="AA77" s="53">
        <v>5715</v>
      </c>
    </row>
    <row r="78" spans="1:28">
      <c r="A78" s="29" t="s">
        <v>398</v>
      </c>
      <c r="B78" s="51"/>
      <c r="C78" s="51"/>
      <c r="D78" s="51"/>
      <c r="E78" s="51"/>
      <c r="F78" s="51"/>
      <c r="G78" s="51"/>
      <c r="H78" s="51"/>
      <c r="I78" s="51"/>
      <c r="J78" s="51"/>
      <c r="K78" s="51"/>
      <c r="R78" s="29" t="s">
        <v>383</v>
      </c>
      <c r="S78" s="29" t="s">
        <v>760</v>
      </c>
      <c r="T78" s="29" t="s">
        <v>522</v>
      </c>
      <c r="U78" s="80">
        <v>3318.3</v>
      </c>
      <c r="V78" s="80">
        <v>1000</v>
      </c>
      <c r="X78" s="29" t="s">
        <v>62</v>
      </c>
      <c r="Y78" s="29">
        <v>83</v>
      </c>
      <c r="Z78" s="29" t="str">
        <f t="shared" si="5"/>
        <v>金属製可とう電線管_83</v>
      </c>
      <c r="AA78" s="53">
        <v>6490</v>
      </c>
    </row>
    <row r="79" spans="1:28">
      <c r="A79" s="29" t="s">
        <v>399</v>
      </c>
      <c r="B79" s="51"/>
      <c r="C79" s="51"/>
      <c r="D79" s="51"/>
      <c r="E79" s="51"/>
      <c r="F79" s="51"/>
      <c r="G79" s="51"/>
      <c r="H79" s="51"/>
      <c r="I79" s="51"/>
      <c r="J79" s="51"/>
      <c r="K79" s="51"/>
      <c r="R79" s="29" t="s">
        <v>384</v>
      </c>
      <c r="S79" s="29" t="s">
        <v>727</v>
      </c>
      <c r="T79" s="29" t="s">
        <v>523</v>
      </c>
      <c r="U79" s="80">
        <v>240.5</v>
      </c>
      <c r="V79" s="80">
        <v>14</v>
      </c>
      <c r="X79" s="29" t="s">
        <v>62</v>
      </c>
      <c r="Y79" s="29">
        <v>101</v>
      </c>
      <c r="Z79" s="29" t="str">
        <f t="shared" si="5"/>
        <v>金属製可とう電線管_101</v>
      </c>
      <c r="AA79" s="53">
        <v>9521</v>
      </c>
    </row>
    <row r="80" spans="1:28">
      <c r="A80" s="29" t="s">
        <v>400</v>
      </c>
      <c r="R80" s="29" t="s">
        <v>384</v>
      </c>
      <c r="S80" s="29" t="s">
        <v>715</v>
      </c>
      <c r="T80" s="29" t="s">
        <v>524</v>
      </c>
      <c r="U80" s="80">
        <v>268.8</v>
      </c>
      <c r="V80" s="80">
        <v>22</v>
      </c>
      <c r="X80" s="29" t="s">
        <v>337</v>
      </c>
      <c r="Y80" s="29">
        <v>20</v>
      </c>
      <c r="Z80" s="29" t="str">
        <f>X80&amp;"_"&amp;Y80</f>
        <v>結露防止層付ドレンパイプ_20</v>
      </c>
      <c r="AA80" s="53">
        <v>804</v>
      </c>
    </row>
    <row r="81" spans="1:27">
      <c r="A81" s="29" t="s">
        <v>402</v>
      </c>
      <c r="R81" s="29" t="s">
        <v>384</v>
      </c>
      <c r="S81" s="29" t="s">
        <v>716</v>
      </c>
      <c r="T81" s="29" t="s">
        <v>525</v>
      </c>
      <c r="U81" s="80">
        <v>346.4</v>
      </c>
      <c r="V81" s="80">
        <v>38</v>
      </c>
      <c r="X81" s="29" t="s">
        <v>337</v>
      </c>
      <c r="Y81" s="29">
        <v>25</v>
      </c>
      <c r="Z81" s="29" t="str">
        <f t="shared" si="5"/>
        <v>結露防止層付ドレンパイプ_25</v>
      </c>
      <c r="AA81" s="53">
        <v>1134</v>
      </c>
    </row>
    <row r="82" spans="1:27">
      <c r="A82" s="29" t="s">
        <v>403</v>
      </c>
      <c r="R82" s="29" t="s">
        <v>384</v>
      </c>
      <c r="S82" s="29" t="s">
        <v>717</v>
      </c>
      <c r="T82" s="29" t="s">
        <v>526</v>
      </c>
      <c r="U82" s="80">
        <v>415.5</v>
      </c>
      <c r="V82" s="80">
        <v>60</v>
      </c>
      <c r="X82" s="29" t="s">
        <v>337</v>
      </c>
      <c r="Y82" s="29">
        <v>30</v>
      </c>
      <c r="Z82" s="29" t="str">
        <f t="shared" si="5"/>
        <v>結露防止層付ドレンパイプ_30</v>
      </c>
      <c r="AA82" s="53">
        <v>1810</v>
      </c>
    </row>
    <row r="83" spans="1:27">
      <c r="R83" s="29" t="s">
        <v>384</v>
      </c>
      <c r="S83" s="29" t="s">
        <v>718</v>
      </c>
      <c r="T83" s="29" t="s">
        <v>527</v>
      </c>
      <c r="U83" s="80">
        <v>530.9</v>
      </c>
      <c r="V83" s="80">
        <v>100</v>
      </c>
      <c r="X83" s="29" t="s">
        <v>337</v>
      </c>
      <c r="Y83" s="29">
        <v>40</v>
      </c>
      <c r="Z83" s="29" t="str">
        <f t="shared" si="5"/>
        <v>結露防止層付ドレンパイプ_40</v>
      </c>
      <c r="AA83" s="53">
        <v>2827</v>
      </c>
    </row>
    <row r="84" spans="1:27">
      <c r="R84" s="29" t="s">
        <v>384</v>
      </c>
      <c r="S84" s="29" t="s">
        <v>719</v>
      </c>
      <c r="T84" s="29" t="s">
        <v>528</v>
      </c>
      <c r="U84" s="80">
        <v>660.5</v>
      </c>
      <c r="V84" s="80">
        <v>150</v>
      </c>
      <c r="X84" s="29" t="s">
        <v>337</v>
      </c>
      <c r="Y84" s="29">
        <v>50</v>
      </c>
      <c r="Z84" s="29" t="str">
        <f t="shared" si="5"/>
        <v>結露防止層付ドレンパイプ_50</v>
      </c>
      <c r="AA84" s="53">
        <v>4536</v>
      </c>
    </row>
    <row r="85" spans="1:27">
      <c r="R85" s="29" t="s">
        <v>384</v>
      </c>
      <c r="S85" s="29" t="s">
        <v>720</v>
      </c>
      <c r="T85" s="29" t="s">
        <v>529</v>
      </c>
      <c r="U85" s="80">
        <v>804.2</v>
      </c>
      <c r="V85" s="80">
        <v>200</v>
      </c>
      <c r="X85" s="29" t="s">
        <v>337</v>
      </c>
      <c r="Y85" s="29">
        <v>65</v>
      </c>
      <c r="Z85" s="29" t="str">
        <f t="shared" si="5"/>
        <v>結露防止層付ドレンパイプ_65</v>
      </c>
      <c r="AA85" s="53">
        <v>6221</v>
      </c>
    </row>
    <row r="86" spans="1:27">
      <c r="R86" s="29" t="s">
        <v>384</v>
      </c>
      <c r="S86" s="29" t="s">
        <v>721</v>
      </c>
      <c r="T86" s="29" t="s">
        <v>530</v>
      </c>
      <c r="U86" s="80">
        <v>962.1</v>
      </c>
      <c r="V86" s="80">
        <v>250</v>
      </c>
      <c r="X86" s="29" t="s">
        <v>48</v>
      </c>
      <c r="Y86" s="29">
        <v>14</v>
      </c>
      <c r="Z86" s="29" t="str">
        <f t="shared" si="5"/>
        <v>断熱ドレンホース_14</v>
      </c>
      <c r="AA86" s="53">
        <v>552</v>
      </c>
    </row>
    <row r="87" spans="1:27">
      <c r="R87" s="29" t="s">
        <v>384</v>
      </c>
      <c r="S87" s="29" t="s">
        <v>722</v>
      </c>
      <c r="T87" s="29" t="s">
        <v>531</v>
      </c>
      <c r="U87" s="80">
        <v>1134.0999999999999</v>
      </c>
      <c r="V87" s="80">
        <v>325</v>
      </c>
      <c r="X87" s="29" t="s">
        <v>48</v>
      </c>
      <c r="Y87" s="29">
        <v>20</v>
      </c>
      <c r="Z87" s="29" t="str">
        <f t="shared" si="5"/>
        <v>断熱ドレンホース_20</v>
      </c>
      <c r="AA87" s="53">
        <v>755</v>
      </c>
    </row>
    <row r="88" spans="1:27">
      <c r="R88" s="29" t="s">
        <v>384</v>
      </c>
      <c r="S88" s="29" t="s">
        <v>740</v>
      </c>
      <c r="T88" s="29" t="s">
        <v>532</v>
      </c>
      <c r="U88" s="80">
        <v>907.9</v>
      </c>
      <c r="V88" s="80">
        <v>42</v>
      </c>
      <c r="X88" s="29" t="s">
        <v>48</v>
      </c>
      <c r="Y88" s="29">
        <v>25</v>
      </c>
      <c r="Z88" s="29" t="str">
        <f t="shared" si="5"/>
        <v>断熱ドレンホース_25</v>
      </c>
      <c r="AA88" s="53">
        <v>1076</v>
      </c>
    </row>
    <row r="89" spans="1:27">
      <c r="R89" s="29" t="s">
        <v>384</v>
      </c>
      <c r="S89" s="29" t="s">
        <v>741</v>
      </c>
      <c r="T89" s="29" t="s">
        <v>533</v>
      </c>
      <c r="U89" s="80">
        <v>1075.2</v>
      </c>
      <c r="V89" s="80">
        <v>66</v>
      </c>
      <c r="X89" s="29" t="s">
        <v>275</v>
      </c>
      <c r="Y89" s="29">
        <v>14</v>
      </c>
      <c r="Z89" s="29" t="str">
        <f t="shared" si="5"/>
        <v>ドレンホース_14</v>
      </c>
      <c r="AA89" s="53">
        <v>296</v>
      </c>
    </row>
    <row r="90" spans="1:27">
      <c r="R90" s="29" t="s">
        <v>384</v>
      </c>
      <c r="S90" s="29" t="s">
        <v>742</v>
      </c>
      <c r="T90" s="29" t="s">
        <v>534</v>
      </c>
      <c r="U90" s="80">
        <v>1320.3</v>
      </c>
      <c r="V90" s="80">
        <v>114</v>
      </c>
      <c r="X90" s="29" t="s">
        <v>275</v>
      </c>
      <c r="Y90" s="29">
        <v>16</v>
      </c>
      <c r="Z90" s="29" t="str">
        <f t="shared" si="5"/>
        <v>ドレンホース_16</v>
      </c>
      <c r="AA90" s="53">
        <v>347</v>
      </c>
    </row>
    <row r="91" spans="1:27">
      <c r="R91" s="29" t="s">
        <v>384</v>
      </c>
      <c r="S91" s="29" t="s">
        <v>743</v>
      </c>
      <c r="T91" s="29" t="s">
        <v>535</v>
      </c>
      <c r="U91" s="80">
        <v>1661.9</v>
      </c>
      <c r="V91" s="80">
        <v>180</v>
      </c>
      <c r="X91" s="29" t="s">
        <v>94</v>
      </c>
      <c r="Y91" s="29">
        <v>16</v>
      </c>
      <c r="Z91" s="29" t="str">
        <f t="shared" si="5"/>
        <v>さや管_16</v>
      </c>
      <c r="AA91" s="53">
        <v>346</v>
      </c>
    </row>
    <row r="92" spans="1:27">
      <c r="R92" s="29" t="s">
        <v>384</v>
      </c>
      <c r="S92" s="29" t="s">
        <v>744</v>
      </c>
      <c r="T92" s="29" t="s">
        <v>536</v>
      </c>
      <c r="U92" s="80">
        <v>2123.6999999999998</v>
      </c>
      <c r="V92" s="80">
        <v>300</v>
      </c>
      <c r="X92" s="29" t="s">
        <v>94</v>
      </c>
      <c r="Y92" s="29">
        <v>18</v>
      </c>
      <c r="Z92" s="29" t="str">
        <f t="shared" si="5"/>
        <v>さや管_18</v>
      </c>
      <c r="AA92" s="53">
        <v>415</v>
      </c>
    </row>
    <row r="93" spans="1:27">
      <c r="R93" s="29" t="s">
        <v>384</v>
      </c>
      <c r="S93" s="29" t="s">
        <v>745</v>
      </c>
      <c r="T93" s="29" t="s">
        <v>537</v>
      </c>
      <c r="U93" s="80">
        <v>2642.1</v>
      </c>
      <c r="V93" s="80">
        <v>450</v>
      </c>
      <c r="X93" s="29" t="s">
        <v>94</v>
      </c>
      <c r="Y93" s="29">
        <v>22</v>
      </c>
      <c r="Z93" s="29" t="str">
        <f t="shared" si="5"/>
        <v>さや管_22</v>
      </c>
      <c r="AA93" s="53">
        <v>616</v>
      </c>
    </row>
    <row r="94" spans="1:27">
      <c r="R94" s="29" t="s">
        <v>384</v>
      </c>
      <c r="S94" s="29" t="s">
        <v>746</v>
      </c>
      <c r="T94" s="29" t="s">
        <v>538</v>
      </c>
      <c r="U94" s="80">
        <v>3421.2</v>
      </c>
      <c r="V94" s="80">
        <v>600</v>
      </c>
      <c r="X94" s="29" t="s">
        <v>94</v>
      </c>
      <c r="Y94" s="29">
        <v>25</v>
      </c>
      <c r="Z94" s="29" t="str">
        <f t="shared" si="5"/>
        <v>さや管_25</v>
      </c>
      <c r="AA94" s="53">
        <v>731</v>
      </c>
    </row>
    <row r="95" spans="1:27">
      <c r="R95" s="29" t="s">
        <v>384</v>
      </c>
      <c r="S95" s="29" t="s">
        <v>747</v>
      </c>
      <c r="T95" s="29" t="s">
        <v>539</v>
      </c>
      <c r="U95" s="80">
        <v>3959.2</v>
      </c>
      <c r="V95" s="80">
        <v>750</v>
      </c>
      <c r="X95" s="29" t="s">
        <v>94</v>
      </c>
      <c r="Y95" s="29">
        <v>28</v>
      </c>
      <c r="Z95" s="29" t="str">
        <f t="shared" si="5"/>
        <v>さや管_28</v>
      </c>
      <c r="AA95" s="53">
        <v>908</v>
      </c>
    </row>
    <row r="96" spans="1:27">
      <c r="A96" s="51"/>
      <c r="R96" s="29" t="s">
        <v>384</v>
      </c>
      <c r="S96" s="29" t="s">
        <v>748</v>
      </c>
      <c r="T96" s="29" t="s">
        <v>540</v>
      </c>
      <c r="U96" s="80">
        <v>4656.6000000000004</v>
      </c>
      <c r="V96" s="80">
        <v>975</v>
      </c>
      <c r="X96" s="29" t="s">
        <v>94</v>
      </c>
      <c r="Y96" s="29">
        <v>30</v>
      </c>
      <c r="Z96" s="29" t="str">
        <f t="shared" si="5"/>
        <v>さや管_30</v>
      </c>
      <c r="AA96" s="53">
        <v>1046</v>
      </c>
    </row>
    <row r="97" spans="1:27">
      <c r="A97" s="51"/>
      <c r="R97" s="29" t="s">
        <v>334</v>
      </c>
      <c r="S97" s="29" t="s">
        <v>761</v>
      </c>
      <c r="T97" s="29" t="s">
        <v>541</v>
      </c>
      <c r="U97" s="80">
        <v>240.5</v>
      </c>
      <c r="V97" s="80">
        <v>16</v>
      </c>
      <c r="X97" s="29" t="s">
        <v>94</v>
      </c>
      <c r="Y97" s="29">
        <v>36</v>
      </c>
      <c r="Z97" s="29" t="str">
        <f t="shared" si="5"/>
        <v>さや管_36</v>
      </c>
      <c r="AA97" s="53">
        <v>1385</v>
      </c>
    </row>
    <row r="98" spans="1:27">
      <c r="A98" s="51"/>
      <c r="R98" s="29" t="s">
        <v>326</v>
      </c>
      <c r="S98" s="29" t="s">
        <v>762</v>
      </c>
      <c r="T98" s="29" t="s">
        <v>542</v>
      </c>
      <c r="U98" s="80">
        <v>283.5</v>
      </c>
      <c r="V98" s="80">
        <v>28</v>
      </c>
      <c r="X98" s="29" t="s">
        <v>94</v>
      </c>
      <c r="Y98" s="29">
        <v>42</v>
      </c>
      <c r="Z98" s="29" t="str">
        <f t="shared" si="5"/>
        <v>さや管_42</v>
      </c>
      <c r="AA98" s="53">
        <v>1787</v>
      </c>
    </row>
    <row r="99" spans="1:27">
      <c r="A99" s="51"/>
      <c r="R99" s="29" t="s">
        <v>326</v>
      </c>
      <c r="S99" s="29" t="s">
        <v>728</v>
      </c>
      <c r="T99" s="29" t="s">
        <v>543</v>
      </c>
      <c r="U99" s="80">
        <v>380.1</v>
      </c>
      <c r="V99" s="80">
        <v>44</v>
      </c>
      <c r="X99" s="29" t="s">
        <v>94</v>
      </c>
      <c r="Y99" s="29" t="s">
        <v>104</v>
      </c>
      <c r="Z99" s="29" t="str">
        <f t="shared" si="5"/>
        <v>さや管_楕円7</v>
      </c>
      <c r="AA99" s="53">
        <v>664</v>
      </c>
    </row>
    <row r="100" spans="1:27">
      <c r="A100" s="51"/>
      <c r="R100" s="29" t="s">
        <v>326</v>
      </c>
      <c r="S100" s="29" t="s">
        <v>729</v>
      </c>
      <c r="T100" s="29" t="s">
        <v>544</v>
      </c>
      <c r="U100" s="80">
        <v>530.9</v>
      </c>
      <c r="V100" s="80">
        <v>76</v>
      </c>
      <c r="X100" s="29" t="s">
        <v>94</v>
      </c>
      <c r="Y100" s="29" t="s">
        <v>106</v>
      </c>
      <c r="Z100" s="29" t="str">
        <f t="shared" si="5"/>
        <v>さや管_楕円10</v>
      </c>
      <c r="AA100" s="53">
        <v>848</v>
      </c>
    </row>
    <row r="101" spans="1:27">
      <c r="R101" s="29" t="s">
        <v>326</v>
      </c>
      <c r="S101" s="29" t="s">
        <v>730</v>
      </c>
      <c r="T101" s="29" t="s">
        <v>545</v>
      </c>
      <c r="U101" s="80">
        <v>754.8</v>
      </c>
      <c r="V101" s="80">
        <v>120</v>
      </c>
      <c r="X101" s="29" t="s">
        <v>95</v>
      </c>
      <c r="Y101" s="29">
        <v>16</v>
      </c>
      <c r="Z101" s="29" t="str">
        <f t="shared" si="5"/>
        <v>さや管_5㎜保温_16</v>
      </c>
      <c r="AA101" s="53">
        <v>755</v>
      </c>
    </row>
    <row r="102" spans="1:27">
      <c r="R102" s="29" t="s">
        <v>326</v>
      </c>
      <c r="S102" s="29" t="s">
        <v>731</v>
      </c>
      <c r="T102" s="29" t="s">
        <v>546</v>
      </c>
      <c r="U102" s="80">
        <v>1134.0999999999999</v>
      </c>
      <c r="V102" s="80">
        <v>200</v>
      </c>
      <c r="X102" s="29" t="s">
        <v>95</v>
      </c>
      <c r="Y102" s="29">
        <v>18</v>
      </c>
      <c r="Z102" s="29" t="str">
        <f t="shared" si="5"/>
        <v>さや管_5㎜保温_18</v>
      </c>
      <c r="AA102" s="53">
        <v>855</v>
      </c>
    </row>
    <row r="103" spans="1:27">
      <c r="R103" s="29" t="s">
        <v>326</v>
      </c>
      <c r="S103" s="29" t="s">
        <v>732</v>
      </c>
      <c r="T103" s="29" t="s">
        <v>547</v>
      </c>
      <c r="U103" s="80">
        <v>1520.5</v>
      </c>
      <c r="V103" s="80">
        <v>300</v>
      </c>
      <c r="X103" s="29" t="s">
        <v>95</v>
      </c>
      <c r="Y103" s="29">
        <v>22</v>
      </c>
      <c r="Z103" s="29" t="str">
        <f t="shared" si="5"/>
        <v>さや管_5㎜保温_22</v>
      </c>
      <c r="AA103" s="53">
        <v>1134</v>
      </c>
    </row>
    <row r="104" spans="1:27">
      <c r="R104" s="29" t="s">
        <v>326</v>
      </c>
      <c r="S104" s="29" t="s">
        <v>733</v>
      </c>
      <c r="T104" s="29" t="s">
        <v>548</v>
      </c>
      <c r="U104" s="80">
        <v>2042.8</v>
      </c>
      <c r="V104" s="80">
        <v>400</v>
      </c>
      <c r="X104" s="29" t="s">
        <v>95</v>
      </c>
      <c r="Y104" s="29">
        <v>25</v>
      </c>
      <c r="Z104" s="29" t="str">
        <f t="shared" si="5"/>
        <v>さや管_5㎜保温_25</v>
      </c>
      <c r="AA104" s="53">
        <v>1288</v>
      </c>
    </row>
    <row r="105" spans="1:27">
      <c r="R105" s="29" t="s">
        <v>326</v>
      </c>
      <c r="S105" s="29" t="s">
        <v>734</v>
      </c>
      <c r="T105" s="29" t="s">
        <v>549</v>
      </c>
      <c r="U105" s="80">
        <v>2463</v>
      </c>
      <c r="V105" s="80">
        <v>500</v>
      </c>
      <c r="X105" s="29" t="s">
        <v>95</v>
      </c>
      <c r="Y105" s="29">
        <v>28</v>
      </c>
      <c r="Z105" s="29" t="str">
        <f t="shared" si="5"/>
        <v>さや管_5㎜保温_28</v>
      </c>
      <c r="AA105" s="53">
        <v>1521</v>
      </c>
    </row>
    <row r="106" spans="1:27">
      <c r="R106" s="29" t="s">
        <v>326</v>
      </c>
      <c r="S106" s="29" t="s">
        <v>735</v>
      </c>
      <c r="T106" s="29" t="s">
        <v>550</v>
      </c>
      <c r="U106" s="80">
        <v>2922.5</v>
      </c>
      <c r="V106" s="80">
        <v>650</v>
      </c>
      <c r="X106" s="29" t="s">
        <v>95</v>
      </c>
      <c r="Y106" s="29">
        <v>30</v>
      </c>
      <c r="Z106" s="29" t="str">
        <f t="shared" si="5"/>
        <v>さや管_5㎜保温_30</v>
      </c>
      <c r="AA106" s="53">
        <v>1698</v>
      </c>
    </row>
    <row r="107" spans="1:27">
      <c r="R107" s="29" t="s">
        <v>335</v>
      </c>
      <c r="S107" s="29" t="s">
        <v>763</v>
      </c>
      <c r="T107" s="29" t="s">
        <v>551</v>
      </c>
      <c r="U107" s="80">
        <v>268.8</v>
      </c>
      <c r="V107" s="80">
        <v>24</v>
      </c>
      <c r="X107" s="29" t="s">
        <v>95</v>
      </c>
      <c r="Y107" s="29">
        <v>36</v>
      </c>
      <c r="Z107" s="29" t="str">
        <f t="shared" si="5"/>
        <v>さや管_5㎜保温_36</v>
      </c>
      <c r="AA107" s="53">
        <v>2124</v>
      </c>
    </row>
    <row r="108" spans="1:27">
      <c r="R108" s="29" t="s">
        <v>327</v>
      </c>
      <c r="S108" s="29" t="s">
        <v>764</v>
      </c>
      <c r="T108" s="29" t="s">
        <v>552</v>
      </c>
      <c r="U108" s="80">
        <v>346.4</v>
      </c>
      <c r="V108" s="80">
        <v>42</v>
      </c>
      <c r="X108" s="29" t="s">
        <v>95</v>
      </c>
      <c r="Y108" s="29">
        <v>42</v>
      </c>
      <c r="Z108" s="29" t="str">
        <f t="shared" si="5"/>
        <v>さや管_5㎜保温_42</v>
      </c>
      <c r="AA108" s="53">
        <v>2615</v>
      </c>
    </row>
    <row r="109" spans="1:27">
      <c r="R109" s="29" t="s">
        <v>327</v>
      </c>
      <c r="S109" s="29" t="s">
        <v>741</v>
      </c>
      <c r="T109" s="29" t="s">
        <v>553</v>
      </c>
      <c r="U109" s="80">
        <v>452.4</v>
      </c>
      <c r="V109" s="80">
        <v>66</v>
      </c>
      <c r="X109" s="29" t="s">
        <v>96</v>
      </c>
      <c r="Y109" s="29">
        <v>16</v>
      </c>
      <c r="Z109" s="29" t="str">
        <f t="shared" si="5"/>
        <v>さや管_10㎜保温_16</v>
      </c>
      <c r="AA109" s="53">
        <v>2922</v>
      </c>
    </row>
    <row r="110" spans="1:27">
      <c r="R110" s="29" t="s">
        <v>327</v>
      </c>
      <c r="S110" s="29" t="s">
        <v>742</v>
      </c>
      <c r="T110" s="29" t="s">
        <v>554</v>
      </c>
      <c r="U110" s="80">
        <v>615.79999999999995</v>
      </c>
      <c r="V110" s="80">
        <v>114</v>
      </c>
      <c r="X110" s="29" t="s">
        <v>96</v>
      </c>
      <c r="Y110" s="29">
        <v>18</v>
      </c>
      <c r="Z110" s="29" t="str">
        <f t="shared" si="5"/>
        <v>さや管_10㎜保温_18</v>
      </c>
      <c r="AA110" s="53">
        <v>3117</v>
      </c>
    </row>
    <row r="111" spans="1:27">
      <c r="R111" s="29" t="s">
        <v>327</v>
      </c>
      <c r="S111" s="29" t="s">
        <v>743</v>
      </c>
      <c r="T111" s="29" t="s">
        <v>555</v>
      </c>
      <c r="U111" s="80">
        <v>855.3</v>
      </c>
      <c r="V111" s="80">
        <v>180</v>
      </c>
      <c r="X111" s="29" t="s">
        <v>96</v>
      </c>
      <c r="Y111" s="29">
        <v>22</v>
      </c>
      <c r="Z111" s="29" t="str">
        <f t="shared" si="5"/>
        <v>さや管_10㎜保温_22</v>
      </c>
      <c r="AA111" s="53">
        <v>3632</v>
      </c>
    </row>
    <row r="112" spans="1:27">
      <c r="R112" s="29" t="s">
        <v>327</v>
      </c>
      <c r="S112" s="29" t="s">
        <v>744</v>
      </c>
      <c r="T112" s="29" t="s">
        <v>556</v>
      </c>
      <c r="U112" s="80">
        <v>1320.3</v>
      </c>
      <c r="V112" s="80">
        <v>300</v>
      </c>
      <c r="X112" s="29" t="s">
        <v>96</v>
      </c>
      <c r="Y112" s="29">
        <v>25</v>
      </c>
      <c r="Z112" s="29" t="str">
        <f t="shared" si="5"/>
        <v>さや管_10㎜保温_25</v>
      </c>
      <c r="AA112" s="53">
        <v>3904</v>
      </c>
    </row>
    <row r="113" spans="18:27">
      <c r="R113" s="29" t="s">
        <v>327</v>
      </c>
      <c r="S113" s="29" t="s">
        <v>745</v>
      </c>
      <c r="T113" s="29" t="s">
        <v>557</v>
      </c>
      <c r="U113" s="80">
        <v>1734.9</v>
      </c>
      <c r="V113" s="80">
        <v>450</v>
      </c>
      <c r="X113" s="29" t="s">
        <v>96</v>
      </c>
      <c r="Y113" s="29">
        <v>28</v>
      </c>
      <c r="Z113" s="29" t="str">
        <f t="shared" si="5"/>
        <v>さや管_10㎜保温_28</v>
      </c>
      <c r="AA113" s="53">
        <v>4301</v>
      </c>
    </row>
    <row r="114" spans="18:27">
      <c r="R114" s="29" t="s">
        <v>327</v>
      </c>
      <c r="S114" s="29" t="s">
        <v>746</v>
      </c>
      <c r="T114" s="29" t="s">
        <v>558</v>
      </c>
      <c r="U114" s="80">
        <v>2375.8000000000002</v>
      </c>
      <c r="V114" s="80">
        <v>600</v>
      </c>
      <c r="X114" s="29" t="s">
        <v>96</v>
      </c>
      <c r="Y114" s="29">
        <v>30</v>
      </c>
      <c r="Z114" s="29" t="str">
        <f t="shared" si="5"/>
        <v>さや管_10㎜保温_30</v>
      </c>
      <c r="AA114" s="53">
        <v>4596</v>
      </c>
    </row>
    <row r="115" spans="18:27">
      <c r="R115" s="29" t="s">
        <v>327</v>
      </c>
      <c r="S115" s="29" t="s">
        <v>747</v>
      </c>
      <c r="T115" s="29" t="s">
        <v>559</v>
      </c>
      <c r="U115" s="80">
        <v>2827.4</v>
      </c>
      <c r="V115" s="80">
        <v>750</v>
      </c>
      <c r="X115" s="29" t="s">
        <v>96</v>
      </c>
      <c r="Y115" s="29">
        <v>36</v>
      </c>
      <c r="Z115" s="29" t="str">
        <f t="shared" si="5"/>
        <v>さや管_10㎜保温_36</v>
      </c>
      <c r="AA115" s="53">
        <v>5281</v>
      </c>
    </row>
    <row r="116" spans="18:27">
      <c r="R116" s="29" t="s">
        <v>327</v>
      </c>
      <c r="S116" s="29" t="s">
        <v>748</v>
      </c>
      <c r="T116" s="29" t="s">
        <v>560</v>
      </c>
      <c r="U116" s="80">
        <v>3421.2</v>
      </c>
      <c r="V116" s="80">
        <v>975</v>
      </c>
      <c r="X116" s="29" t="s">
        <v>96</v>
      </c>
      <c r="Y116" s="29">
        <v>42</v>
      </c>
      <c r="Z116" s="29" t="str">
        <f t="shared" si="5"/>
        <v>さや管_10㎜保温_42</v>
      </c>
      <c r="AA116" s="53">
        <v>6041</v>
      </c>
    </row>
    <row r="117" spans="18:27">
      <c r="R117" s="29" t="s">
        <v>385</v>
      </c>
      <c r="S117" s="29" t="s">
        <v>764</v>
      </c>
      <c r="T117" s="29" t="s">
        <v>561</v>
      </c>
      <c r="U117" s="80">
        <v>1017.9</v>
      </c>
      <c r="V117" s="80">
        <v>42</v>
      </c>
      <c r="X117" s="29" t="s">
        <v>12</v>
      </c>
      <c r="Y117" s="29">
        <v>7</v>
      </c>
      <c r="Z117" s="29" t="str">
        <f t="shared" si="5"/>
        <v>架橋ポリエチレン管_5㎜保温_7</v>
      </c>
      <c r="AA117" s="53">
        <v>314</v>
      </c>
    </row>
    <row r="118" spans="18:27">
      <c r="R118" s="29" t="s">
        <v>385</v>
      </c>
      <c r="S118" s="29" t="s">
        <v>741</v>
      </c>
      <c r="T118" s="29" t="s">
        <v>562</v>
      </c>
      <c r="U118" s="80">
        <v>1385.4</v>
      </c>
      <c r="V118" s="80">
        <v>66</v>
      </c>
      <c r="X118" s="29" t="s">
        <v>12</v>
      </c>
      <c r="Y118" s="29">
        <v>10</v>
      </c>
      <c r="Z118" s="29" t="str">
        <f t="shared" si="5"/>
        <v>架橋ポリエチレン管_5㎜保温_10</v>
      </c>
      <c r="AA118" s="53">
        <v>415</v>
      </c>
    </row>
    <row r="119" spans="18:27">
      <c r="R119" s="29" t="s">
        <v>385</v>
      </c>
      <c r="S119" s="29" t="s">
        <v>742</v>
      </c>
      <c r="T119" s="29" t="s">
        <v>563</v>
      </c>
      <c r="U119" s="80">
        <v>1661.9</v>
      </c>
      <c r="V119" s="80">
        <v>114</v>
      </c>
      <c r="X119" s="29" t="s">
        <v>12</v>
      </c>
      <c r="Y119" s="29">
        <v>13</v>
      </c>
      <c r="Z119" s="29" t="str">
        <f t="shared" si="5"/>
        <v>架橋ポリエチレン管_5㎜保温_13</v>
      </c>
      <c r="AA119" s="53">
        <v>573</v>
      </c>
    </row>
    <row r="120" spans="18:27">
      <c r="R120" s="29" t="s">
        <v>385</v>
      </c>
      <c r="S120" s="29" t="s">
        <v>743</v>
      </c>
      <c r="T120" s="29" t="s">
        <v>564</v>
      </c>
      <c r="U120" s="80">
        <v>1963.5</v>
      </c>
      <c r="V120" s="80">
        <v>180</v>
      </c>
      <c r="X120" s="29" t="s">
        <v>12</v>
      </c>
      <c r="Y120" s="29">
        <v>16</v>
      </c>
      <c r="Z120" s="29" t="str">
        <f t="shared" si="5"/>
        <v>架橋ポリエチレン管_5㎜保温_16</v>
      </c>
      <c r="AA120" s="53">
        <v>779</v>
      </c>
    </row>
    <row r="121" spans="18:27">
      <c r="R121" s="29" t="s">
        <v>385</v>
      </c>
      <c r="S121" s="29" t="s">
        <v>744</v>
      </c>
      <c r="T121" s="29" t="s">
        <v>565</v>
      </c>
      <c r="U121" s="80">
        <v>2551.8000000000002</v>
      </c>
      <c r="V121" s="80">
        <v>300</v>
      </c>
      <c r="X121" s="29" t="s">
        <v>12</v>
      </c>
      <c r="Y121" s="29">
        <v>20</v>
      </c>
      <c r="Z121" s="29" t="str">
        <f t="shared" si="5"/>
        <v>架橋ポリエチレン管_5㎜保温_20</v>
      </c>
      <c r="AA121" s="53">
        <v>1075</v>
      </c>
    </row>
    <row r="122" spans="18:27">
      <c r="R122" s="29" t="s">
        <v>385</v>
      </c>
      <c r="S122" s="29" t="s">
        <v>745</v>
      </c>
      <c r="T122" s="29" t="s">
        <v>566</v>
      </c>
      <c r="U122" s="80">
        <v>3318.3</v>
      </c>
      <c r="V122" s="80">
        <v>450</v>
      </c>
      <c r="X122" s="29" t="s">
        <v>12</v>
      </c>
      <c r="Y122" s="29">
        <v>25</v>
      </c>
      <c r="Z122" s="29" t="str">
        <f t="shared" si="5"/>
        <v>架橋ポリエチレン管_5㎜保温_25</v>
      </c>
      <c r="AA122" s="53">
        <v>1521</v>
      </c>
    </row>
    <row r="123" spans="18:27">
      <c r="R123" s="29" t="s">
        <v>385</v>
      </c>
      <c r="S123" s="29" t="s">
        <v>746</v>
      </c>
      <c r="T123" s="29" t="s">
        <v>567</v>
      </c>
      <c r="U123" s="80">
        <v>4071.5</v>
      </c>
      <c r="V123" s="80">
        <v>600</v>
      </c>
      <c r="X123" s="29" t="s">
        <v>97</v>
      </c>
      <c r="Y123" s="29">
        <v>7</v>
      </c>
      <c r="Z123" s="29" t="str">
        <f t="shared" si="5"/>
        <v>架橋ポリエチレン管_10㎜保温_7</v>
      </c>
      <c r="AA123" s="53">
        <v>707</v>
      </c>
    </row>
    <row r="124" spans="18:27">
      <c r="R124" s="29" t="s">
        <v>385</v>
      </c>
      <c r="S124" s="29" t="s">
        <v>747</v>
      </c>
      <c r="T124" s="29" t="s">
        <v>568</v>
      </c>
      <c r="U124" s="80">
        <v>4536.5</v>
      </c>
      <c r="V124" s="80">
        <v>750</v>
      </c>
      <c r="X124" s="29" t="s">
        <v>97</v>
      </c>
      <c r="Y124" s="29">
        <v>10</v>
      </c>
      <c r="Z124" s="29" t="str">
        <f t="shared" si="5"/>
        <v>架橋ポリエチレン管_10㎜保温_10</v>
      </c>
      <c r="AA124" s="53">
        <v>855</v>
      </c>
    </row>
    <row r="125" spans="18:27">
      <c r="R125" s="29" t="s">
        <v>385</v>
      </c>
      <c r="S125" s="29" t="s">
        <v>748</v>
      </c>
      <c r="T125" s="29" t="s">
        <v>569</v>
      </c>
      <c r="U125" s="80">
        <v>5674.5</v>
      </c>
      <c r="V125" s="80">
        <v>975</v>
      </c>
      <c r="X125" s="29" t="s">
        <v>97</v>
      </c>
      <c r="Y125" s="29">
        <v>13</v>
      </c>
      <c r="Z125" s="29" t="str">
        <f t="shared" si="5"/>
        <v>架橋ポリエチレン管_10㎜保温_13</v>
      </c>
      <c r="AA125" s="53">
        <v>1075</v>
      </c>
    </row>
    <row r="126" spans="18:27">
      <c r="R126" s="29" t="s">
        <v>336</v>
      </c>
      <c r="S126" s="29" t="s">
        <v>765</v>
      </c>
      <c r="T126" s="29" t="s">
        <v>570</v>
      </c>
      <c r="U126" s="80">
        <v>415.5</v>
      </c>
      <c r="V126" s="80">
        <v>56</v>
      </c>
      <c r="X126" s="29" t="s">
        <v>97</v>
      </c>
      <c r="Y126" s="29">
        <v>16</v>
      </c>
      <c r="Z126" s="29" t="str">
        <f t="shared" si="5"/>
        <v>架橋ポリエチレン管_10㎜保温_16</v>
      </c>
      <c r="AA126" s="53">
        <v>1353</v>
      </c>
    </row>
    <row r="127" spans="18:27">
      <c r="R127" s="29" t="s">
        <v>328</v>
      </c>
      <c r="S127" s="29" t="s">
        <v>754</v>
      </c>
      <c r="T127" s="29" t="s">
        <v>571</v>
      </c>
      <c r="U127" s="80">
        <v>572.6</v>
      </c>
      <c r="V127" s="80">
        <v>88</v>
      </c>
      <c r="X127" s="29" t="s">
        <v>97</v>
      </c>
      <c r="Y127" s="29">
        <v>20</v>
      </c>
      <c r="Z127" s="29" t="str">
        <f t="shared" si="5"/>
        <v>架橋ポリエチレン管_10㎜保温_20</v>
      </c>
      <c r="AA127" s="53">
        <v>1735</v>
      </c>
    </row>
    <row r="128" spans="18:27">
      <c r="R128" s="29" t="s">
        <v>328</v>
      </c>
      <c r="S128" s="29" t="s">
        <v>755</v>
      </c>
      <c r="T128" s="29" t="s">
        <v>572</v>
      </c>
      <c r="U128" s="80">
        <v>754.8</v>
      </c>
      <c r="V128" s="80">
        <v>152</v>
      </c>
      <c r="X128" s="29" t="s">
        <v>97</v>
      </c>
      <c r="Y128" s="29">
        <v>25</v>
      </c>
      <c r="Z128" s="29" t="str">
        <f t="shared" si="5"/>
        <v>架橋ポリエチレン管_10㎜保温_25</v>
      </c>
      <c r="AA128" s="53">
        <v>2290</v>
      </c>
    </row>
    <row r="129" spans="18:27">
      <c r="R129" s="29" t="s">
        <v>328</v>
      </c>
      <c r="S129" s="29" t="s">
        <v>756</v>
      </c>
      <c r="T129" s="29" t="s">
        <v>573</v>
      </c>
      <c r="U129" s="80">
        <v>1075.2</v>
      </c>
      <c r="V129" s="80">
        <v>240</v>
      </c>
      <c r="X129" s="29" t="s">
        <v>98</v>
      </c>
      <c r="Y129" s="29">
        <v>7</v>
      </c>
      <c r="Z129" s="29" t="str">
        <f t="shared" si="5"/>
        <v>架橋ポリエチレン管_20㎜保温_7</v>
      </c>
      <c r="AA129" s="53">
        <v>1963</v>
      </c>
    </row>
    <row r="130" spans="18:27">
      <c r="R130" s="29" t="s">
        <v>328</v>
      </c>
      <c r="S130" s="29" t="s">
        <v>757</v>
      </c>
      <c r="T130" s="29" t="s">
        <v>574</v>
      </c>
      <c r="U130" s="80">
        <v>1661.9</v>
      </c>
      <c r="V130" s="80">
        <v>400</v>
      </c>
      <c r="X130" s="29" t="s">
        <v>98</v>
      </c>
      <c r="Y130" s="29">
        <v>10</v>
      </c>
      <c r="Z130" s="29" t="str">
        <f t="shared" si="5"/>
        <v>架橋ポリエチレン管_20㎜保温_10</v>
      </c>
      <c r="AA130" s="53">
        <v>2206</v>
      </c>
    </row>
    <row r="131" spans="18:27">
      <c r="R131" s="29" t="s">
        <v>328</v>
      </c>
      <c r="S131" s="29" t="s">
        <v>758</v>
      </c>
      <c r="T131" s="29" t="s">
        <v>575</v>
      </c>
      <c r="U131" s="80">
        <v>2206.1999999999998</v>
      </c>
      <c r="V131" s="80">
        <v>600</v>
      </c>
      <c r="X131" s="29" t="s">
        <v>98</v>
      </c>
      <c r="Y131" s="29">
        <v>13</v>
      </c>
      <c r="Z131" s="29" t="str">
        <f t="shared" si="5"/>
        <v>架橋ポリエチレン管_20㎜保温_13</v>
      </c>
      <c r="AA131" s="53">
        <v>2552</v>
      </c>
    </row>
    <row r="132" spans="18:27">
      <c r="R132" s="29" t="s">
        <v>328</v>
      </c>
      <c r="S132" s="29" t="s">
        <v>759</v>
      </c>
      <c r="T132" s="29" t="s">
        <v>576</v>
      </c>
      <c r="U132" s="80">
        <v>3019.1</v>
      </c>
      <c r="V132" s="80">
        <v>800</v>
      </c>
      <c r="X132" s="29" t="s">
        <v>98</v>
      </c>
      <c r="Y132" s="29">
        <v>16</v>
      </c>
      <c r="Z132" s="29" t="str">
        <f t="shared" si="5"/>
        <v>架橋ポリエチレン管_20㎜保温_16</v>
      </c>
      <c r="AA132" s="53">
        <v>2971</v>
      </c>
    </row>
    <row r="133" spans="18:27">
      <c r="R133" s="29" t="s">
        <v>328</v>
      </c>
      <c r="S133" s="29" t="s">
        <v>760</v>
      </c>
      <c r="T133" s="29" t="s">
        <v>577</v>
      </c>
      <c r="U133" s="80">
        <v>3525.7</v>
      </c>
      <c r="V133" s="80">
        <v>1000</v>
      </c>
      <c r="X133" s="29" t="s">
        <v>98</v>
      </c>
      <c r="Y133" s="29">
        <v>20</v>
      </c>
      <c r="Z133" s="29" t="str">
        <f t="shared" ref="Z133:Z196" si="6">X133&amp;"_"&amp;Y133</f>
        <v>架橋ポリエチレン管_20㎜保温_20</v>
      </c>
      <c r="AA133" s="53">
        <v>3526</v>
      </c>
    </row>
    <row r="134" spans="18:27">
      <c r="R134" s="29" t="s">
        <v>328</v>
      </c>
      <c r="S134" s="29" t="s">
        <v>766</v>
      </c>
      <c r="T134" s="29" t="s">
        <v>578</v>
      </c>
      <c r="U134" s="80">
        <v>4300.8</v>
      </c>
      <c r="V134" s="80">
        <v>1300</v>
      </c>
      <c r="X134" s="29" t="s">
        <v>98</v>
      </c>
      <c r="Y134" s="29">
        <v>25</v>
      </c>
      <c r="Z134" s="29" t="str">
        <f t="shared" si="6"/>
        <v>架橋ポリエチレン管_20㎜保温_25</v>
      </c>
      <c r="AA134" s="53">
        <v>4301</v>
      </c>
    </row>
    <row r="135" spans="18:27">
      <c r="R135" s="29" t="s">
        <v>388</v>
      </c>
      <c r="S135" s="29" t="s">
        <v>767</v>
      </c>
      <c r="T135" s="29" t="s">
        <v>579</v>
      </c>
      <c r="U135" s="80">
        <v>58.1</v>
      </c>
      <c r="V135" s="80">
        <v>8</v>
      </c>
      <c r="X135" s="29" t="s">
        <v>99</v>
      </c>
      <c r="Y135" s="29">
        <v>10</v>
      </c>
      <c r="Z135" s="29" t="str">
        <f t="shared" si="6"/>
        <v>二層架橋ポリエチレン管_5㎜保温_10</v>
      </c>
      <c r="AA135" s="53">
        <v>415</v>
      </c>
    </row>
    <row r="136" spans="18:27">
      <c r="R136" s="29" t="s">
        <v>388</v>
      </c>
      <c r="S136" s="29" t="s">
        <v>714</v>
      </c>
      <c r="T136" s="29" t="s">
        <v>580</v>
      </c>
      <c r="U136" s="80">
        <v>69.400000000000006</v>
      </c>
      <c r="V136" s="80">
        <v>14</v>
      </c>
      <c r="X136" s="29" t="s">
        <v>99</v>
      </c>
      <c r="Y136" s="29">
        <v>13</v>
      </c>
      <c r="Z136" s="29" t="str">
        <f t="shared" si="6"/>
        <v>二層架橋ポリエチレン管_5㎜保温_13</v>
      </c>
      <c r="AA136" s="53">
        <v>573</v>
      </c>
    </row>
    <row r="137" spans="18:27">
      <c r="R137" s="29" t="s">
        <v>388</v>
      </c>
      <c r="S137" s="29" t="s">
        <v>715</v>
      </c>
      <c r="T137" s="29" t="s">
        <v>581</v>
      </c>
      <c r="U137" s="80">
        <v>95</v>
      </c>
      <c r="V137" s="80">
        <v>22</v>
      </c>
      <c r="X137" s="29" t="s">
        <v>99</v>
      </c>
      <c r="Y137" s="29">
        <v>16</v>
      </c>
      <c r="Z137" s="29" t="str">
        <f t="shared" si="6"/>
        <v>二層架橋ポリエチレン管_5㎜保温_16</v>
      </c>
      <c r="AA137" s="53">
        <v>779</v>
      </c>
    </row>
    <row r="138" spans="18:27">
      <c r="R138" s="29" t="s">
        <v>388</v>
      </c>
      <c r="S138" s="29" t="s">
        <v>716</v>
      </c>
      <c r="T138" s="29" t="s">
        <v>582</v>
      </c>
      <c r="U138" s="80">
        <v>132.69999999999999</v>
      </c>
      <c r="V138" s="80">
        <v>38</v>
      </c>
      <c r="X138" s="29" t="s">
        <v>99</v>
      </c>
      <c r="Y138" s="29">
        <v>20</v>
      </c>
      <c r="Z138" s="29" t="str">
        <f t="shared" si="6"/>
        <v>二層架橋ポリエチレン管_5㎜保温_20</v>
      </c>
      <c r="AA138" s="53">
        <v>1075</v>
      </c>
    </row>
    <row r="139" spans="18:27">
      <c r="R139" s="29" t="s">
        <v>388</v>
      </c>
      <c r="S139" s="29" t="s">
        <v>717</v>
      </c>
      <c r="T139" s="29" t="s">
        <v>583</v>
      </c>
      <c r="U139" s="80">
        <v>188.7</v>
      </c>
      <c r="V139" s="80">
        <v>60</v>
      </c>
      <c r="X139" s="29" t="s">
        <v>100</v>
      </c>
      <c r="Y139" s="29">
        <v>10</v>
      </c>
      <c r="Z139" s="29" t="str">
        <f t="shared" si="6"/>
        <v>二層架橋ポリエチレン管_10㎜保温_10</v>
      </c>
      <c r="AA139" s="53">
        <v>855</v>
      </c>
    </row>
    <row r="140" spans="18:27">
      <c r="R140" s="29" t="s">
        <v>388</v>
      </c>
      <c r="S140" s="29" t="s">
        <v>718</v>
      </c>
      <c r="T140" s="29" t="s">
        <v>584</v>
      </c>
      <c r="U140" s="80">
        <v>283.5</v>
      </c>
      <c r="V140" s="80">
        <v>100</v>
      </c>
      <c r="X140" s="29" t="s">
        <v>100</v>
      </c>
      <c r="Y140" s="29">
        <v>13</v>
      </c>
      <c r="Z140" s="29" t="str">
        <f t="shared" si="6"/>
        <v>二層架橋ポリエチレン管_10㎜保温_13</v>
      </c>
      <c r="AA140" s="53">
        <v>1075</v>
      </c>
    </row>
    <row r="141" spans="18:27">
      <c r="R141" s="29" t="s">
        <v>388</v>
      </c>
      <c r="S141" s="29" t="s">
        <v>719</v>
      </c>
      <c r="T141" s="29" t="s">
        <v>585</v>
      </c>
      <c r="U141" s="80">
        <v>380.1</v>
      </c>
      <c r="V141" s="80">
        <v>150</v>
      </c>
      <c r="X141" s="29" t="s">
        <v>100</v>
      </c>
      <c r="Y141" s="29">
        <v>16</v>
      </c>
      <c r="Z141" s="29" t="str">
        <f t="shared" si="6"/>
        <v>二層架橋ポリエチレン管_10㎜保温_16</v>
      </c>
      <c r="AA141" s="53">
        <v>1353</v>
      </c>
    </row>
    <row r="142" spans="18:27">
      <c r="R142" s="29" t="s">
        <v>388</v>
      </c>
      <c r="S142" s="29" t="s">
        <v>720</v>
      </c>
      <c r="T142" s="29" t="s">
        <v>586</v>
      </c>
      <c r="U142" s="80">
        <v>530.9</v>
      </c>
      <c r="V142" s="80">
        <v>200</v>
      </c>
      <c r="X142" s="29" t="s">
        <v>100</v>
      </c>
      <c r="Y142" s="29">
        <v>20</v>
      </c>
      <c r="Z142" s="29" t="str">
        <f t="shared" si="6"/>
        <v>二層架橋ポリエチレン管_10㎜保温_20</v>
      </c>
      <c r="AA142" s="53">
        <v>1735</v>
      </c>
    </row>
    <row r="143" spans="18:27">
      <c r="R143" s="29" t="s">
        <v>388</v>
      </c>
      <c r="S143" s="29" t="s">
        <v>721</v>
      </c>
      <c r="T143" s="29" t="s">
        <v>587</v>
      </c>
      <c r="U143" s="80">
        <v>615.79999999999995</v>
      </c>
      <c r="V143" s="80">
        <v>250</v>
      </c>
      <c r="X143" s="29" t="s">
        <v>11</v>
      </c>
      <c r="Y143" s="29">
        <v>10</v>
      </c>
      <c r="Z143" s="29" t="str">
        <f t="shared" si="6"/>
        <v>二層架橋ポリエチレン管_20㎜保温_10</v>
      </c>
      <c r="AA143" s="53">
        <v>2206</v>
      </c>
    </row>
    <row r="144" spans="18:27">
      <c r="R144" s="29" t="s">
        <v>388</v>
      </c>
      <c r="S144" s="29" t="s">
        <v>722</v>
      </c>
      <c r="T144" s="29" t="s">
        <v>588</v>
      </c>
      <c r="U144" s="80">
        <v>754.8</v>
      </c>
      <c r="V144" s="80">
        <v>325</v>
      </c>
      <c r="X144" s="29" t="s">
        <v>11</v>
      </c>
      <c r="Y144" s="29">
        <v>13</v>
      </c>
      <c r="Z144" s="29" t="str">
        <f t="shared" si="6"/>
        <v>二層架橋ポリエチレン管_20㎜保温_13</v>
      </c>
      <c r="AA144" s="53">
        <v>2552</v>
      </c>
    </row>
    <row r="145" spans="18:27">
      <c r="R145" s="29" t="s">
        <v>388</v>
      </c>
      <c r="S145" s="29" t="s">
        <v>723</v>
      </c>
      <c r="T145" s="29" t="s">
        <v>589</v>
      </c>
      <c r="U145" s="80">
        <v>86.6</v>
      </c>
      <c r="V145" s="80">
        <v>4</v>
      </c>
      <c r="X145" s="29" t="s">
        <v>11</v>
      </c>
      <c r="Y145" s="29">
        <v>16</v>
      </c>
      <c r="Z145" s="29" t="str">
        <f t="shared" si="6"/>
        <v>二層架橋ポリエチレン管_20㎜保温_16</v>
      </c>
      <c r="AA145" s="53">
        <v>2971</v>
      </c>
    </row>
    <row r="146" spans="18:27">
      <c r="R146" s="29" t="s">
        <v>388</v>
      </c>
      <c r="S146" s="29" t="s">
        <v>724</v>
      </c>
      <c r="T146" s="29" t="s">
        <v>590</v>
      </c>
      <c r="U146" s="80">
        <v>103.9</v>
      </c>
      <c r="V146" s="80">
        <v>7</v>
      </c>
      <c r="X146" s="29" t="s">
        <v>11</v>
      </c>
      <c r="Y146" s="29">
        <v>20</v>
      </c>
      <c r="Z146" s="29" t="str">
        <f t="shared" si="6"/>
        <v>二層架橋ポリエチレン管_20㎜保温_20</v>
      </c>
      <c r="AA146" s="53">
        <v>3526</v>
      </c>
    </row>
    <row r="147" spans="18:27">
      <c r="R147" s="29" t="s">
        <v>388</v>
      </c>
      <c r="S147" s="29" t="s">
        <v>725</v>
      </c>
      <c r="T147" s="29" t="s">
        <v>591</v>
      </c>
      <c r="U147" s="80">
        <v>143.1</v>
      </c>
      <c r="V147" s="80">
        <v>11</v>
      </c>
      <c r="X147" s="29" t="s">
        <v>101</v>
      </c>
      <c r="Y147" s="29">
        <v>10</v>
      </c>
      <c r="Z147" s="29" t="str">
        <f t="shared" si="6"/>
        <v>ポリブテン管_5㎜保温_10</v>
      </c>
      <c r="AA147" s="53">
        <v>415</v>
      </c>
    </row>
    <row r="148" spans="18:27">
      <c r="R148" s="29" t="s">
        <v>388</v>
      </c>
      <c r="S148" s="29" t="s">
        <v>726</v>
      </c>
      <c r="T148" s="29" t="s">
        <v>592</v>
      </c>
      <c r="U148" s="80">
        <v>176.7</v>
      </c>
      <c r="V148" s="80">
        <v>16</v>
      </c>
      <c r="X148" s="29" t="s">
        <v>101</v>
      </c>
      <c r="Y148" s="29">
        <v>13</v>
      </c>
      <c r="Z148" s="29" t="str">
        <f t="shared" si="6"/>
        <v>ポリブテン管_5㎜保温_13</v>
      </c>
      <c r="AA148" s="53">
        <v>573</v>
      </c>
    </row>
    <row r="149" spans="18:27">
      <c r="R149" s="29" t="s">
        <v>388</v>
      </c>
      <c r="S149" s="29" t="s">
        <v>727</v>
      </c>
      <c r="T149" s="29" t="s">
        <v>593</v>
      </c>
      <c r="U149" s="80">
        <v>213.8</v>
      </c>
      <c r="V149" s="80">
        <v>28</v>
      </c>
      <c r="X149" s="29" t="s">
        <v>101</v>
      </c>
      <c r="Y149" s="29">
        <v>16</v>
      </c>
      <c r="Z149" s="29" t="str">
        <f t="shared" si="6"/>
        <v>ポリブテン管_5㎜保温_16</v>
      </c>
      <c r="AA149" s="53">
        <v>804</v>
      </c>
    </row>
    <row r="150" spans="18:27">
      <c r="R150" s="29" t="s">
        <v>388</v>
      </c>
      <c r="S150" s="29" t="s">
        <v>728</v>
      </c>
      <c r="T150" s="29" t="s">
        <v>594</v>
      </c>
      <c r="U150" s="80">
        <v>298.60000000000002</v>
      </c>
      <c r="V150" s="80">
        <v>44</v>
      </c>
      <c r="X150" s="29" t="s">
        <v>101</v>
      </c>
      <c r="Y150" s="29">
        <v>20</v>
      </c>
      <c r="Z150" s="29" t="str">
        <f t="shared" si="6"/>
        <v>ポリブテン管_5㎜保温_20</v>
      </c>
      <c r="AA150" s="53">
        <v>1075</v>
      </c>
    </row>
    <row r="151" spans="18:27">
      <c r="R151" s="29" t="s">
        <v>388</v>
      </c>
      <c r="S151" s="29" t="s">
        <v>729</v>
      </c>
      <c r="T151" s="29" t="s">
        <v>595</v>
      </c>
      <c r="U151" s="80">
        <v>452.4</v>
      </c>
      <c r="V151" s="80">
        <v>76</v>
      </c>
      <c r="X151" s="29" t="s">
        <v>101</v>
      </c>
      <c r="Y151" s="29">
        <v>25</v>
      </c>
      <c r="Z151" s="29" t="str">
        <f t="shared" si="6"/>
        <v>ポリブテン管_5㎜保温_25</v>
      </c>
      <c r="AA151" s="53">
        <v>1521</v>
      </c>
    </row>
    <row r="152" spans="18:27">
      <c r="R152" s="29" t="s">
        <v>388</v>
      </c>
      <c r="S152" s="29" t="s">
        <v>730</v>
      </c>
      <c r="T152" s="29" t="s">
        <v>596</v>
      </c>
      <c r="U152" s="80">
        <v>660.5</v>
      </c>
      <c r="V152" s="80">
        <v>120</v>
      </c>
      <c r="X152" s="29" t="s">
        <v>102</v>
      </c>
      <c r="Y152" s="29">
        <v>10</v>
      </c>
      <c r="Z152" s="29" t="str">
        <f t="shared" si="6"/>
        <v>ポリブテン管_10㎜保温_10</v>
      </c>
      <c r="AA152" s="53">
        <v>855</v>
      </c>
    </row>
    <row r="153" spans="18:27">
      <c r="R153" s="29" t="s">
        <v>388</v>
      </c>
      <c r="S153" s="29" t="s">
        <v>731</v>
      </c>
      <c r="T153" s="29" t="s">
        <v>597</v>
      </c>
      <c r="U153" s="80">
        <v>1075.2</v>
      </c>
      <c r="V153" s="80">
        <v>200</v>
      </c>
      <c r="X153" s="29" t="s">
        <v>102</v>
      </c>
      <c r="Y153" s="29">
        <v>13</v>
      </c>
      <c r="Z153" s="29" t="str">
        <f t="shared" si="6"/>
        <v>ポリブテン管_10㎜保温_13</v>
      </c>
      <c r="AA153" s="53">
        <v>1075</v>
      </c>
    </row>
    <row r="154" spans="18:27">
      <c r="R154" s="29" t="s">
        <v>388</v>
      </c>
      <c r="S154" s="29" t="s">
        <v>732</v>
      </c>
      <c r="T154" s="29" t="s">
        <v>598</v>
      </c>
      <c r="U154" s="80">
        <v>1452.2</v>
      </c>
      <c r="V154" s="80">
        <v>300</v>
      </c>
      <c r="X154" s="29" t="s">
        <v>102</v>
      </c>
      <c r="Y154" s="29">
        <v>16</v>
      </c>
      <c r="Z154" s="29" t="str">
        <f t="shared" si="6"/>
        <v>ポリブテン管_10㎜保温_16</v>
      </c>
      <c r="AA154" s="53">
        <v>1385</v>
      </c>
    </row>
    <row r="155" spans="18:27">
      <c r="R155" s="29" t="s">
        <v>388</v>
      </c>
      <c r="S155" s="29" t="s">
        <v>733</v>
      </c>
      <c r="T155" s="29" t="s">
        <v>599</v>
      </c>
      <c r="U155" s="80">
        <v>1963.5</v>
      </c>
      <c r="V155" s="80">
        <v>400</v>
      </c>
      <c r="X155" s="29" t="s">
        <v>102</v>
      </c>
      <c r="Y155" s="29">
        <v>20</v>
      </c>
      <c r="Z155" s="29" t="str">
        <f t="shared" si="6"/>
        <v>ポリブテン管_10㎜保温_20</v>
      </c>
      <c r="AA155" s="53">
        <v>1735</v>
      </c>
    </row>
    <row r="156" spans="18:27">
      <c r="R156" s="29" t="s">
        <v>388</v>
      </c>
      <c r="S156" s="29" t="s">
        <v>734</v>
      </c>
      <c r="T156" s="29" t="s">
        <v>600</v>
      </c>
      <c r="U156" s="80">
        <v>2290.1999999999998</v>
      </c>
      <c r="V156" s="80">
        <v>500</v>
      </c>
      <c r="X156" s="29" t="s">
        <v>102</v>
      </c>
      <c r="Y156" s="29">
        <v>25</v>
      </c>
      <c r="Z156" s="29" t="str">
        <f t="shared" si="6"/>
        <v>ポリブテン管_10㎜保温_25</v>
      </c>
      <c r="AA156" s="53">
        <v>2290</v>
      </c>
    </row>
    <row r="157" spans="18:27">
      <c r="R157" s="29" t="s">
        <v>388</v>
      </c>
      <c r="S157" s="29" t="s">
        <v>735</v>
      </c>
      <c r="T157" s="29" t="s">
        <v>601</v>
      </c>
      <c r="U157" s="80">
        <v>2827.4</v>
      </c>
      <c r="V157" s="80">
        <v>650</v>
      </c>
      <c r="X157" s="29" t="s">
        <v>103</v>
      </c>
      <c r="Y157" s="29">
        <v>10</v>
      </c>
      <c r="Z157" s="29" t="str">
        <f t="shared" si="6"/>
        <v>ポリブテン管_20㎜保温_10</v>
      </c>
      <c r="AA157" s="53">
        <v>2206</v>
      </c>
    </row>
    <row r="158" spans="18:27">
      <c r="R158" s="29" t="s">
        <v>388</v>
      </c>
      <c r="S158" s="29" t="s">
        <v>736</v>
      </c>
      <c r="T158" s="29" t="s">
        <v>602</v>
      </c>
      <c r="U158" s="80">
        <v>95</v>
      </c>
      <c r="V158" s="80">
        <v>6</v>
      </c>
      <c r="X158" s="29" t="s">
        <v>103</v>
      </c>
      <c r="Y158" s="29">
        <v>13</v>
      </c>
      <c r="Z158" s="29" t="str">
        <f t="shared" si="6"/>
        <v>ポリブテン管_20㎜保温_13</v>
      </c>
      <c r="AA158" s="53">
        <v>2552</v>
      </c>
    </row>
    <row r="159" spans="18:27">
      <c r="R159" s="29" t="s">
        <v>388</v>
      </c>
      <c r="S159" s="29" t="s">
        <v>737</v>
      </c>
      <c r="T159" s="29" t="s">
        <v>603</v>
      </c>
      <c r="U159" s="80">
        <v>122.7</v>
      </c>
      <c r="V159" s="80">
        <v>10.5</v>
      </c>
      <c r="X159" s="29" t="s">
        <v>103</v>
      </c>
      <c r="Y159" s="29">
        <v>16</v>
      </c>
      <c r="Z159" s="29" t="str">
        <f t="shared" si="6"/>
        <v>ポリブテン管_20㎜保温_16</v>
      </c>
      <c r="AA159" s="53">
        <v>3019</v>
      </c>
    </row>
    <row r="160" spans="18:27">
      <c r="R160" s="29" t="s">
        <v>388</v>
      </c>
      <c r="S160" s="29" t="s">
        <v>738</v>
      </c>
      <c r="T160" s="29" t="s">
        <v>604</v>
      </c>
      <c r="U160" s="80">
        <v>165.1</v>
      </c>
      <c r="V160" s="80">
        <v>16.5</v>
      </c>
      <c r="X160" s="29" t="s">
        <v>103</v>
      </c>
      <c r="Y160" s="29">
        <v>20</v>
      </c>
      <c r="Z160" s="29" t="str">
        <f t="shared" si="6"/>
        <v>ポリブテン管_20㎜保温_20</v>
      </c>
      <c r="AA160" s="53">
        <v>3526</v>
      </c>
    </row>
    <row r="161" spans="18:27">
      <c r="R161" s="29" t="s">
        <v>388</v>
      </c>
      <c r="S161" s="29" t="s">
        <v>739</v>
      </c>
      <c r="T161" s="29" t="s">
        <v>605</v>
      </c>
      <c r="U161" s="80">
        <v>201.1</v>
      </c>
      <c r="V161" s="80">
        <v>24</v>
      </c>
      <c r="X161" s="29" t="s">
        <v>103</v>
      </c>
      <c r="Y161" s="29">
        <v>25</v>
      </c>
      <c r="Z161" s="29" t="str">
        <f t="shared" si="6"/>
        <v>ポリブテン管_20㎜保温_25</v>
      </c>
      <c r="AA161" s="53">
        <v>4301</v>
      </c>
    </row>
    <row r="162" spans="18:27">
      <c r="R162" s="29" t="s">
        <v>388</v>
      </c>
      <c r="S162" s="29" t="s">
        <v>740</v>
      </c>
      <c r="T162" s="29" t="s">
        <v>606</v>
      </c>
      <c r="U162" s="80">
        <v>240.5</v>
      </c>
      <c r="V162" s="80">
        <v>42</v>
      </c>
      <c r="X162" s="29" t="s">
        <v>105</v>
      </c>
      <c r="Y162" s="29">
        <v>10</v>
      </c>
      <c r="Z162" s="29" t="str">
        <f t="shared" si="6"/>
        <v>エラストマー被覆架橋ポリエチレン管_10</v>
      </c>
      <c r="AA162" s="53">
        <v>227</v>
      </c>
    </row>
    <row r="163" spans="18:27">
      <c r="R163" s="29" t="s">
        <v>388</v>
      </c>
      <c r="S163" s="29" t="s">
        <v>741</v>
      </c>
      <c r="T163" s="29" t="s">
        <v>607</v>
      </c>
      <c r="U163" s="80">
        <v>346.4</v>
      </c>
      <c r="V163" s="80">
        <v>66</v>
      </c>
      <c r="X163" s="29" t="s">
        <v>105</v>
      </c>
      <c r="Y163" s="29">
        <v>13</v>
      </c>
      <c r="Z163" s="29" t="str">
        <f t="shared" si="6"/>
        <v>エラストマー被覆架橋ポリエチレン管_13</v>
      </c>
      <c r="AA163" s="53">
        <v>346</v>
      </c>
    </row>
    <row r="164" spans="18:27">
      <c r="R164" s="29" t="s">
        <v>388</v>
      </c>
      <c r="S164" s="29" t="s">
        <v>742</v>
      </c>
      <c r="T164" s="29" t="s">
        <v>608</v>
      </c>
      <c r="U164" s="80">
        <v>490.9</v>
      </c>
      <c r="V164" s="80">
        <v>114</v>
      </c>
      <c r="X164" s="29" t="s">
        <v>105</v>
      </c>
      <c r="Y164" s="29">
        <v>16</v>
      </c>
      <c r="Z164" s="29" t="str">
        <f t="shared" si="6"/>
        <v>エラストマー被覆架橋ポリエチレン管_16</v>
      </c>
      <c r="AA164" s="53">
        <v>511</v>
      </c>
    </row>
    <row r="165" spans="18:27">
      <c r="R165" s="29" t="s">
        <v>388</v>
      </c>
      <c r="S165" s="29" t="s">
        <v>743</v>
      </c>
      <c r="T165" s="29" t="s">
        <v>609</v>
      </c>
      <c r="U165" s="80">
        <v>754.8</v>
      </c>
      <c r="V165" s="80">
        <v>180</v>
      </c>
      <c r="X165" s="29" t="s">
        <v>105</v>
      </c>
      <c r="Y165" s="29">
        <v>20</v>
      </c>
      <c r="Z165" s="29" t="str">
        <f t="shared" si="6"/>
        <v>エラストマー被覆架橋ポリエチレン管_20</v>
      </c>
      <c r="AA165" s="53">
        <v>755</v>
      </c>
    </row>
    <row r="166" spans="18:27">
      <c r="R166" s="29" t="s">
        <v>388</v>
      </c>
      <c r="S166" s="29" t="s">
        <v>744</v>
      </c>
      <c r="T166" s="29" t="s">
        <v>610</v>
      </c>
      <c r="U166" s="80">
        <v>1256.5999999999999</v>
      </c>
      <c r="V166" s="80">
        <v>300</v>
      </c>
      <c r="X166" s="29" t="s">
        <v>107</v>
      </c>
      <c r="Y166" s="29">
        <v>10</v>
      </c>
      <c r="Z166" s="29" t="str">
        <f t="shared" si="6"/>
        <v>コルゲート付架橋ポリエチレン管_10</v>
      </c>
      <c r="AA166" s="53">
        <v>284</v>
      </c>
    </row>
    <row r="167" spans="18:27">
      <c r="R167" s="29" t="s">
        <v>388</v>
      </c>
      <c r="S167" s="29" t="s">
        <v>745</v>
      </c>
      <c r="T167" s="29" t="s">
        <v>611</v>
      </c>
      <c r="U167" s="80">
        <v>1661.9</v>
      </c>
      <c r="V167" s="80">
        <v>450</v>
      </c>
      <c r="X167" s="29" t="s">
        <v>107</v>
      </c>
      <c r="Y167" s="29">
        <v>13</v>
      </c>
      <c r="Z167" s="29" t="str">
        <f t="shared" si="6"/>
        <v>コルゲート付架橋ポリエチレン管_13</v>
      </c>
      <c r="AA167" s="53">
        <v>434</v>
      </c>
    </row>
    <row r="168" spans="18:27">
      <c r="R168" s="29" t="s">
        <v>388</v>
      </c>
      <c r="S168" s="29" t="s">
        <v>746</v>
      </c>
      <c r="T168" s="29" t="s">
        <v>612</v>
      </c>
      <c r="U168" s="80">
        <v>2290.1999999999998</v>
      </c>
      <c r="V168" s="80">
        <v>600</v>
      </c>
      <c r="X168" s="29" t="s">
        <v>107</v>
      </c>
      <c r="Y168" s="29">
        <v>16</v>
      </c>
      <c r="Z168" s="29" t="str">
        <f t="shared" si="6"/>
        <v>コルゲート付架橋ポリエチレン管_16</v>
      </c>
      <c r="AA168" s="53">
        <v>755</v>
      </c>
    </row>
    <row r="169" spans="18:27">
      <c r="R169" s="29" t="s">
        <v>388</v>
      </c>
      <c r="S169" s="29" t="s">
        <v>747</v>
      </c>
      <c r="T169" s="29" t="s">
        <v>613</v>
      </c>
      <c r="U169" s="80">
        <v>2642.1</v>
      </c>
      <c r="V169" s="80">
        <v>750</v>
      </c>
      <c r="X169" s="29" t="s">
        <v>107</v>
      </c>
      <c r="Y169" s="29">
        <v>20</v>
      </c>
      <c r="Z169" s="29" t="str">
        <f t="shared" si="6"/>
        <v>コルゲート付架橋ポリエチレン管_20</v>
      </c>
      <c r="AA169" s="53">
        <v>1385</v>
      </c>
    </row>
    <row r="170" spans="18:27">
      <c r="R170" s="29" t="s">
        <v>388</v>
      </c>
      <c r="S170" s="29" t="s">
        <v>748</v>
      </c>
      <c r="T170" s="29" t="s">
        <v>614</v>
      </c>
      <c r="U170" s="80">
        <v>3318.3</v>
      </c>
      <c r="V170" s="80">
        <v>975</v>
      </c>
      <c r="X170" s="29" t="s">
        <v>108</v>
      </c>
      <c r="Y170" s="29">
        <v>13</v>
      </c>
      <c r="Z170" s="29" t="str">
        <f t="shared" si="6"/>
        <v>コルゲート付ポリブデン管_13</v>
      </c>
      <c r="AA170" s="53">
        <v>434</v>
      </c>
    </row>
    <row r="171" spans="18:27">
      <c r="R171" s="29" t="s">
        <v>388</v>
      </c>
      <c r="S171" s="29" t="s">
        <v>749</v>
      </c>
      <c r="T171" s="29" t="s">
        <v>615</v>
      </c>
      <c r="U171" s="80">
        <v>113.1</v>
      </c>
      <c r="V171" s="80">
        <v>8</v>
      </c>
      <c r="X171" s="29" t="s">
        <v>108</v>
      </c>
      <c r="Y171" s="29">
        <v>16</v>
      </c>
      <c r="Z171" s="29" t="str">
        <f t="shared" si="6"/>
        <v>コルゲート付ポリブデン管_16</v>
      </c>
      <c r="AA171" s="53">
        <v>755</v>
      </c>
    </row>
    <row r="172" spans="18:27">
      <c r="R172" s="29" t="s">
        <v>388</v>
      </c>
      <c r="S172" s="29" t="s">
        <v>750</v>
      </c>
      <c r="T172" s="29" t="s">
        <v>616</v>
      </c>
      <c r="U172" s="80">
        <v>143.1</v>
      </c>
      <c r="V172" s="80">
        <v>14</v>
      </c>
      <c r="X172" s="29" t="s">
        <v>108</v>
      </c>
      <c r="Y172" s="29">
        <v>20</v>
      </c>
      <c r="Z172" s="29" t="str">
        <f t="shared" si="6"/>
        <v>コルゲート付ポリブデン管_20</v>
      </c>
      <c r="AA172" s="53">
        <v>1385</v>
      </c>
    </row>
    <row r="173" spans="18:27">
      <c r="R173" s="29" t="s">
        <v>388</v>
      </c>
      <c r="S173" s="29" t="s">
        <v>751</v>
      </c>
      <c r="T173" s="29" t="s">
        <v>617</v>
      </c>
      <c r="U173" s="80">
        <v>201.1</v>
      </c>
      <c r="V173" s="80">
        <v>22</v>
      </c>
      <c r="X173" s="29" t="s">
        <v>108</v>
      </c>
      <c r="Y173" s="29">
        <v>25</v>
      </c>
      <c r="Z173" s="29" t="str">
        <f t="shared" si="6"/>
        <v>コルゲート付ポリブデン管_25</v>
      </c>
      <c r="AA173" s="53">
        <v>1385</v>
      </c>
    </row>
    <row r="174" spans="18:27">
      <c r="R174" s="29" t="s">
        <v>388</v>
      </c>
      <c r="S174" s="29" t="s">
        <v>752</v>
      </c>
      <c r="T174" s="29" t="s">
        <v>618</v>
      </c>
      <c r="U174" s="80">
        <v>227</v>
      </c>
      <c r="V174" s="80">
        <v>32</v>
      </c>
      <c r="X174" s="29" t="s">
        <v>338</v>
      </c>
      <c r="Y174" s="29">
        <v>7</v>
      </c>
      <c r="Z174" s="29" t="str">
        <f t="shared" si="6"/>
        <v>PERT_5㎜保温_7</v>
      </c>
      <c r="AA174" s="53">
        <v>314</v>
      </c>
    </row>
    <row r="175" spans="18:27">
      <c r="R175" s="29" t="s">
        <v>388</v>
      </c>
      <c r="S175" s="29" t="s">
        <v>753</v>
      </c>
      <c r="T175" s="29" t="s">
        <v>619</v>
      </c>
      <c r="U175" s="80">
        <v>283.5</v>
      </c>
      <c r="V175" s="80">
        <v>56</v>
      </c>
      <c r="X175" s="29" t="s">
        <v>338</v>
      </c>
      <c r="Y175" s="29">
        <v>10</v>
      </c>
      <c r="Z175" s="29" t="str">
        <f t="shared" si="6"/>
        <v>PERT_5㎜保温_10</v>
      </c>
      <c r="AA175" s="53">
        <v>415</v>
      </c>
    </row>
    <row r="176" spans="18:27">
      <c r="R176" s="29" t="s">
        <v>388</v>
      </c>
      <c r="S176" s="29" t="s">
        <v>754</v>
      </c>
      <c r="T176" s="29" t="s">
        <v>620</v>
      </c>
      <c r="U176" s="80">
        <v>415.5</v>
      </c>
      <c r="V176" s="80">
        <v>88</v>
      </c>
      <c r="X176" s="29" t="s">
        <v>338</v>
      </c>
      <c r="Y176" s="29">
        <v>13</v>
      </c>
      <c r="Z176" s="29" t="str">
        <f t="shared" si="6"/>
        <v>PERT_5㎜保温_13</v>
      </c>
      <c r="AA176" s="53">
        <v>573</v>
      </c>
    </row>
    <row r="177" spans="18:27">
      <c r="R177" s="29" t="s">
        <v>388</v>
      </c>
      <c r="S177" s="29" t="s">
        <v>755</v>
      </c>
      <c r="T177" s="29" t="s">
        <v>621</v>
      </c>
      <c r="U177" s="80">
        <v>615.79999999999995</v>
      </c>
      <c r="V177" s="80">
        <v>152</v>
      </c>
      <c r="X177" s="29" t="s">
        <v>339</v>
      </c>
      <c r="Y177" s="29">
        <v>7</v>
      </c>
      <c r="Z177" s="29" t="str">
        <f t="shared" si="6"/>
        <v>PERT_10㎜保温_7</v>
      </c>
      <c r="AA177" s="53">
        <v>707</v>
      </c>
    </row>
    <row r="178" spans="18:27">
      <c r="R178" s="29" t="s">
        <v>388</v>
      </c>
      <c r="S178" s="29" t="s">
        <v>756</v>
      </c>
      <c r="T178" s="29" t="s">
        <v>622</v>
      </c>
      <c r="U178" s="80">
        <v>962.1</v>
      </c>
      <c r="V178" s="80">
        <v>240</v>
      </c>
      <c r="X178" s="29" t="s">
        <v>339</v>
      </c>
      <c r="Y178" s="29">
        <v>10</v>
      </c>
      <c r="Z178" s="29" t="str">
        <f t="shared" si="6"/>
        <v>PERT_10㎜保温_10</v>
      </c>
      <c r="AA178" s="53">
        <v>855</v>
      </c>
    </row>
    <row r="179" spans="18:27">
      <c r="R179" s="29" t="s">
        <v>388</v>
      </c>
      <c r="S179" s="29" t="s">
        <v>757</v>
      </c>
      <c r="T179" s="29" t="s">
        <v>623</v>
      </c>
      <c r="U179" s="80">
        <v>1520.5</v>
      </c>
      <c r="V179" s="80">
        <v>400</v>
      </c>
      <c r="X179" s="29" t="s">
        <v>339</v>
      </c>
      <c r="Y179" s="29">
        <v>13</v>
      </c>
      <c r="Z179" s="29" t="str">
        <f t="shared" si="6"/>
        <v>PERT_10㎜保温_13</v>
      </c>
      <c r="AA179" s="53">
        <v>1075</v>
      </c>
    </row>
    <row r="180" spans="18:27">
      <c r="R180" s="29" t="s">
        <v>388</v>
      </c>
      <c r="S180" s="29" t="s">
        <v>758</v>
      </c>
      <c r="T180" s="29" t="s">
        <v>624</v>
      </c>
      <c r="U180" s="80">
        <v>2042.8</v>
      </c>
      <c r="V180" s="80">
        <v>600</v>
      </c>
      <c r="X180" s="29" t="s">
        <v>111</v>
      </c>
      <c r="Y180" s="29">
        <v>10</v>
      </c>
      <c r="Z180" s="29" t="str">
        <f t="shared" si="6"/>
        <v>金属強化ポリエチレン管_10</v>
      </c>
      <c r="AA180" s="53">
        <v>456</v>
      </c>
    </row>
    <row r="181" spans="18:27">
      <c r="R181" s="29" t="s">
        <v>388</v>
      </c>
      <c r="S181" s="29" t="s">
        <v>759</v>
      </c>
      <c r="T181" s="29" t="s">
        <v>625</v>
      </c>
      <c r="U181" s="80">
        <v>2826</v>
      </c>
      <c r="V181" s="80">
        <v>800</v>
      </c>
      <c r="X181" s="29" t="s">
        <v>111</v>
      </c>
      <c r="Y181" s="29">
        <v>13</v>
      </c>
      <c r="Z181" s="29" t="str">
        <f t="shared" si="6"/>
        <v>金属強化ポリエチレン管_13</v>
      </c>
      <c r="AA181" s="53">
        <v>535</v>
      </c>
    </row>
    <row r="182" spans="18:27">
      <c r="R182" s="29" t="s">
        <v>388</v>
      </c>
      <c r="S182" s="29" t="s">
        <v>760</v>
      </c>
      <c r="T182" s="29" t="s">
        <v>626</v>
      </c>
      <c r="U182" s="80">
        <v>3316.7</v>
      </c>
      <c r="V182" s="80">
        <v>1000</v>
      </c>
      <c r="X182" s="29" t="s">
        <v>111</v>
      </c>
      <c r="Y182" s="29">
        <v>16</v>
      </c>
      <c r="Z182" s="29" t="str">
        <f t="shared" si="6"/>
        <v>金属強化ポリエチレン管_16</v>
      </c>
      <c r="AA182" s="53">
        <v>712</v>
      </c>
    </row>
    <row r="183" spans="18:27">
      <c r="R183" s="29" t="s">
        <v>768</v>
      </c>
      <c r="S183" s="29" t="s">
        <v>766</v>
      </c>
      <c r="T183" s="29" t="s">
        <v>627</v>
      </c>
      <c r="U183" s="80">
        <v>4069.5</v>
      </c>
      <c r="V183" s="80">
        <v>1300</v>
      </c>
      <c r="X183" s="29" t="s">
        <v>111</v>
      </c>
      <c r="Y183" s="29">
        <v>20</v>
      </c>
      <c r="Z183" s="29" t="str">
        <f t="shared" si="6"/>
        <v>金属強化ポリエチレン管_20</v>
      </c>
      <c r="AA183" s="53">
        <v>968</v>
      </c>
    </row>
    <row r="184" spans="18:27">
      <c r="R184" s="29" t="s">
        <v>394</v>
      </c>
      <c r="S184" s="29" t="s">
        <v>726</v>
      </c>
      <c r="T184" s="29" t="s">
        <v>628</v>
      </c>
      <c r="U184" s="80">
        <v>240.5</v>
      </c>
      <c r="V184" s="80">
        <v>16</v>
      </c>
      <c r="X184" s="29" t="s">
        <v>111</v>
      </c>
      <c r="Y184" s="29">
        <v>25</v>
      </c>
      <c r="Z184" s="29" t="str">
        <f t="shared" si="6"/>
        <v>金属強化ポリエチレン管_25</v>
      </c>
      <c r="AA184" s="53">
        <v>1392</v>
      </c>
    </row>
    <row r="185" spans="18:27">
      <c r="R185" s="29" t="s">
        <v>394</v>
      </c>
      <c r="S185" s="29" t="s">
        <v>727</v>
      </c>
      <c r="T185" s="29" t="s">
        <v>629</v>
      </c>
      <c r="U185" s="80">
        <v>283.5</v>
      </c>
      <c r="V185" s="80">
        <v>28</v>
      </c>
      <c r="X185" s="29" t="s">
        <v>112</v>
      </c>
      <c r="Y185" s="29">
        <v>10</v>
      </c>
      <c r="Z185" s="29" t="str">
        <f t="shared" si="6"/>
        <v>金属強化ポリエチレン管_10㎜保温_10</v>
      </c>
      <c r="AA185" s="53">
        <v>1527</v>
      </c>
    </row>
    <row r="186" spans="18:27">
      <c r="R186" s="29" t="s">
        <v>394</v>
      </c>
      <c r="S186" s="29" t="s">
        <v>728</v>
      </c>
      <c r="T186" s="29" t="s">
        <v>630</v>
      </c>
      <c r="U186" s="80">
        <v>380.1</v>
      </c>
      <c r="V186" s="80">
        <v>44</v>
      </c>
      <c r="X186" s="29" t="s">
        <v>112</v>
      </c>
      <c r="Y186" s="29">
        <v>13</v>
      </c>
      <c r="Z186" s="29" t="str">
        <f t="shared" si="6"/>
        <v>金属強化ポリエチレン管_10㎜保温_13</v>
      </c>
      <c r="AA186" s="53">
        <v>1669</v>
      </c>
    </row>
    <row r="187" spans="18:27">
      <c r="R187" s="29" t="s">
        <v>394</v>
      </c>
      <c r="S187" s="29" t="s">
        <v>729</v>
      </c>
      <c r="T187" s="29" t="s">
        <v>631</v>
      </c>
      <c r="U187" s="80">
        <v>530.9</v>
      </c>
      <c r="V187" s="80">
        <v>76</v>
      </c>
      <c r="X187" s="29" t="s">
        <v>112</v>
      </c>
      <c r="Y187" s="29">
        <v>16</v>
      </c>
      <c r="Z187" s="29" t="str">
        <f t="shared" si="6"/>
        <v>金属強化ポリエチレン管_10㎜保温_16</v>
      </c>
      <c r="AA187" s="53">
        <v>1971</v>
      </c>
    </row>
    <row r="188" spans="18:27">
      <c r="R188" s="29" t="s">
        <v>394</v>
      </c>
      <c r="S188" s="29" t="s">
        <v>730</v>
      </c>
      <c r="T188" s="29" t="s">
        <v>632</v>
      </c>
      <c r="U188" s="80">
        <v>754.8</v>
      </c>
      <c r="V188" s="80">
        <v>120</v>
      </c>
      <c r="X188" s="29" t="s">
        <v>112</v>
      </c>
      <c r="Y188" s="29">
        <v>20</v>
      </c>
      <c r="Z188" s="29" t="str">
        <f t="shared" si="6"/>
        <v>金属強化ポリエチレン管_10㎜保温_20</v>
      </c>
      <c r="AA188" s="53">
        <v>2384</v>
      </c>
    </row>
    <row r="189" spans="18:27">
      <c r="R189" s="29" t="s">
        <v>394</v>
      </c>
      <c r="S189" s="29" t="s">
        <v>731</v>
      </c>
      <c r="T189" s="29" t="s">
        <v>633</v>
      </c>
      <c r="U189" s="80">
        <v>1134.0999999999999</v>
      </c>
      <c r="V189" s="80">
        <v>200</v>
      </c>
      <c r="X189" s="29" t="s">
        <v>112</v>
      </c>
      <c r="Y189" s="29">
        <v>25</v>
      </c>
      <c r="Z189" s="29" t="str">
        <f t="shared" si="6"/>
        <v>金属強化ポリエチレン管_10㎜保温_25</v>
      </c>
      <c r="AA189" s="53">
        <v>3029</v>
      </c>
    </row>
    <row r="190" spans="18:27">
      <c r="R190" s="29" t="s">
        <v>394</v>
      </c>
      <c r="S190" s="29" t="s">
        <v>732</v>
      </c>
      <c r="T190" s="29" t="s">
        <v>634</v>
      </c>
      <c r="U190" s="80">
        <v>1520.5</v>
      </c>
      <c r="V190" s="80">
        <v>300</v>
      </c>
      <c r="X190" s="29" t="s">
        <v>113</v>
      </c>
      <c r="Y190" s="29">
        <v>10</v>
      </c>
      <c r="Z190" s="29" t="str">
        <f t="shared" si="6"/>
        <v>金属強化ポリエチレン管_20㎜保温_10</v>
      </c>
      <c r="AA190" s="53">
        <v>3227</v>
      </c>
    </row>
    <row r="191" spans="18:27">
      <c r="R191" s="29" t="s">
        <v>394</v>
      </c>
      <c r="S191" s="29" t="s">
        <v>733</v>
      </c>
      <c r="T191" s="29" t="s">
        <v>635</v>
      </c>
      <c r="U191" s="80">
        <v>2042.8</v>
      </c>
      <c r="V191" s="80">
        <v>400</v>
      </c>
      <c r="X191" s="29" t="s">
        <v>113</v>
      </c>
      <c r="Y191" s="29">
        <v>13</v>
      </c>
      <c r="Z191" s="29" t="str">
        <f t="shared" si="6"/>
        <v>金属強化ポリエチレン管_20㎜保温_13</v>
      </c>
      <c r="AA191" s="53">
        <v>3432</v>
      </c>
    </row>
    <row r="192" spans="18:27">
      <c r="R192" s="29" t="s">
        <v>394</v>
      </c>
      <c r="S192" s="29" t="s">
        <v>734</v>
      </c>
      <c r="T192" s="29" t="s">
        <v>636</v>
      </c>
      <c r="U192" s="80">
        <v>2463</v>
      </c>
      <c r="V192" s="80">
        <v>500</v>
      </c>
      <c r="X192" s="29" t="s">
        <v>113</v>
      </c>
      <c r="Y192" s="29">
        <v>16</v>
      </c>
      <c r="Z192" s="29" t="str">
        <f t="shared" si="6"/>
        <v>金属強化ポリエチレン管_20㎜保温_16</v>
      </c>
      <c r="AA192" s="53">
        <v>3859</v>
      </c>
    </row>
    <row r="193" spans="18:27">
      <c r="R193" s="29" t="s">
        <v>394</v>
      </c>
      <c r="S193" s="29" t="s">
        <v>735</v>
      </c>
      <c r="T193" s="29" t="s">
        <v>637</v>
      </c>
      <c r="U193" s="80">
        <v>2922.5</v>
      </c>
      <c r="V193" s="80">
        <v>650</v>
      </c>
      <c r="X193" s="29" t="s">
        <v>113</v>
      </c>
      <c r="Y193" s="29">
        <v>20</v>
      </c>
      <c r="Z193" s="29" t="str">
        <f t="shared" si="6"/>
        <v>金属強化ポリエチレン管_20㎜保温_20</v>
      </c>
      <c r="AA193" s="53">
        <v>4430</v>
      </c>
    </row>
    <row r="194" spans="18:27">
      <c r="R194" s="29" t="s">
        <v>396</v>
      </c>
      <c r="S194" s="29" t="s">
        <v>739</v>
      </c>
      <c r="T194" s="29" t="s">
        <v>638</v>
      </c>
      <c r="U194" s="80">
        <v>268.8</v>
      </c>
      <c r="V194" s="80">
        <v>24</v>
      </c>
      <c r="X194" s="29" t="s">
        <v>113</v>
      </c>
      <c r="Y194" s="29">
        <v>25</v>
      </c>
      <c r="Z194" s="29" t="str">
        <f t="shared" si="6"/>
        <v>金属強化ポリエチレン管_20㎜保温_25</v>
      </c>
      <c r="AA194" s="53">
        <v>5294</v>
      </c>
    </row>
    <row r="195" spans="18:27">
      <c r="R195" s="29" t="s">
        <v>395</v>
      </c>
      <c r="S195" s="29" t="s">
        <v>740</v>
      </c>
      <c r="T195" s="29" t="s">
        <v>639</v>
      </c>
      <c r="U195" s="80">
        <v>346.4</v>
      </c>
      <c r="V195" s="80">
        <v>42</v>
      </c>
      <c r="X195" s="29" t="s">
        <v>115</v>
      </c>
      <c r="Y195" s="29">
        <v>10</v>
      </c>
      <c r="Z195" s="29" t="str">
        <f t="shared" si="6"/>
        <v>高耐熱フッ素樹脂ホース_10㎜保温_10</v>
      </c>
      <c r="AA195" s="53">
        <v>940</v>
      </c>
    </row>
    <row r="196" spans="18:27">
      <c r="R196" s="29" t="s">
        <v>395</v>
      </c>
      <c r="S196" s="29" t="s">
        <v>741</v>
      </c>
      <c r="T196" s="29" t="s">
        <v>640</v>
      </c>
      <c r="U196" s="80">
        <v>452.4</v>
      </c>
      <c r="V196" s="80">
        <v>66</v>
      </c>
      <c r="X196" s="29" t="s">
        <v>116</v>
      </c>
      <c r="Y196" s="29">
        <v>13</v>
      </c>
      <c r="Z196" s="29" t="str">
        <f t="shared" si="6"/>
        <v>VP_13</v>
      </c>
      <c r="AA196" s="53">
        <v>254</v>
      </c>
    </row>
    <row r="197" spans="18:27">
      <c r="R197" s="29" t="s">
        <v>395</v>
      </c>
      <c r="S197" s="29" t="s">
        <v>742</v>
      </c>
      <c r="T197" s="29" t="s">
        <v>641</v>
      </c>
      <c r="U197" s="80">
        <v>615.79999999999995</v>
      </c>
      <c r="V197" s="80">
        <v>114</v>
      </c>
      <c r="X197" s="29" t="s">
        <v>116</v>
      </c>
      <c r="Y197" s="29">
        <v>16</v>
      </c>
      <c r="Z197" s="29" t="str">
        <f t="shared" ref="Z197:Z260" si="7">X197&amp;"_"&amp;Y197</f>
        <v>VP_16</v>
      </c>
      <c r="AA197" s="53">
        <v>380</v>
      </c>
    </row>
    <row r="198" spans="18:27">
      <c r="R198" s="29" t="s">
        <v>395</v>
      </c>
      <c r="S198" s="29" t="s">
        <v>743</v>
      </c>
      <c r="T198" s="29" t="s">
        <v>642</v>
      </c>
      <c r="U198" s="80">
        <v>855.3</v>
      </c>
      <c r="V198" s="80">
        <v>180</v>
      </c>
      <c r="X198" s="29" t="s">
        <v>116</v>
      </c>
      <c r="Y198" s="29">
        <v>20</v>
      </c>
      <c r="Z198" s="29" t="str">
        <f t="shared" si="7"/>
        <v>VP_20</v>
      </c>
      <c r="AA198" s="53">
        <v>531</v>
      </c>
    </row>
    <row r="199" spans="18:27">
      <c r="R199" s="29" t="s">
        <v>395</v>
      </c>
      <c r="S199" s="29" t="s">
        <v>744</v>
      </c>
      <c r="T199" s="29" t="s">
        <v>643</v>
      </c>
      <c r="U199" s="80">
        <v>1320.3</v>
      </c>
      <c r="V199" s="80">
        <v>300</v>
      </c>
      <c r="X199" s="29" t="s">
        <v>116</v>
      </c>
      <c r="Y199" s="29">
        <v>25</v>
      </c>
      <c r="Z199" s="29" t="str">
        <f t="shared" si="7"/>
        <v>VP_25</v>
      </c>
      <c r="AA199" s="53">
        <v>804</v>
      </c>
    </row>
    <row r="200" spans="18:27">
      <c r="R200" s="29" t="s">
        <v>395</v>
      </c>
      <c r="S200" s="29" t="s">
        <v>745</v>
      </c>
      <c r="T200" s="29" t="s">
        <v>644</v>
      </c>
      <c r="U200" s="80">
        <v>1734.9</v>
      </c>
      <c r="V200" s="80">
        <v>450</v>
      </c>
      <c r="X200" s="29" t="s">
        <v>116</v>
      </c>
      <c r="Y200" s="29">
        <v>30</v>
      </c>
      <c r="Z200" s="29" t="str">
        <f t="shared" si="7"/>
        <v>VP_30</v>
      </c>
      <c r="AA200" s="53">
        <v>1134</v>
      </c>
    </row>
    <row r="201" spans="18:27">
      <c r="R201" s="29" t="s">
        <v>395</v>
      </c>
      <c r="S201" s="29" t="s">
        <v>746</v>
      </c>
      <c r="T201" s="29" t="s">
        <v>645</v>
      </c>
      <c r="U201" s="80">
        <v>2375.8000000000002</v>
      </c>
      <c r="V201" s="80">
        <v>600</v>
      </c>
      <c r="X201" s="29" t="s">
        <v>116</v>
      </c>
      <c r="Y201" s="29">
        <v>40</v>
      </c>
      <c r="Z201" s="29" t="str">
        <f t="shared" si="7"/>
        <v>VP_40</v>
      </c>
      <c r="AA201" s="53">
        <v>1810</v>
      </c>
    </row>
    <row r="202" spans="18:27">
      <c r="R202" s="29" t="s">
        <v>395</v>
      </c>
      <c r="S202" s="29" t="s">
        <v>747</v>
      </c>
      <c r="T202" s="29" t="s">
        <v>646</v>
      </c>
      <c r="U202" s="80">
        <v>2827.4</v>
      </c>
      <c r="V202" s="80">
        <v>750</v>
      </c>
      <c r="X202" s="29" t="s">
        <v>116</v>
      </c>
      <c r="Y202" s="29">
        <v>50</v>
      </c>
      <c r="Z202" s="29" t="str">
        <f t="shared" si="7"/>
        <v>VP_50</v>
      </c>
      <c r="AA202" s="53">
        <v>2827</v>
      </c>
    </row>
    <row r="203" spans="18:27">
      <c r="R203" s="29" t="s">
        <v>395</v>
      </c>
      <c r="S203" s="29" t="s">
        <v>748</v>
      </c>
      <c r="T203" s="29" t="s">
        <v>647</v>
      </c>
      <c r="U203" s="80">
        <v>3421.2</v>
      </c>
      <c r="V203" s="80">
        <v>975</v>
      </c>
      <c r="X203" s="29" t="s">
        <v>116</v>
      </c>
      <c r="Y203" s="29">
        <v>65</v>
      </c>
      <c r="Z203" s="29" t="str">
        <f t="shared" si="7"/>
        <v>VP_65</v>
      </c>
      <c r="AA203" s="53">
        <v>4536</v>
      </c>
    </row>
    <row r="204" spans="18:27">
      <c r="R204" s="29" t="s">
        <v>398</v>
      </c>
      <c r="S204" s="29" t="s">
        <v>753</v>
      </c>
      <c r="T204" s="29" t="s">
        <v>648</v>
      </c>
      <c r="U204" s="80">
        <v>415.5</v>
      </c>
      <c r="V204" s="80">
        <v>56</v>
      </c>
      <c r="X204" s="29" t="s">
        <v>116</v>
      </c>
      <c r="Y204" s="29">
        <v>75</v>
      </c>
      <c r="Z204" s="29" t="str">
        <f t="shared" si="7"/>
        <v>VP_75</v>
      </c>
      <c r="AA204" s="53">
        <v>6221</v>
      </c>
    </row>
    <row r="205" spans="18:27">
      <c r="R205" s="29" t="s">
        <v>397</v>
      </c>
      <c r="S205" s="29" t="s">
        <v>754</v>
      </c>
      <c r="T205" s="29" t="s">
        <v>649</v>
      </c>
      <c r="U205" s="80">
        <v>572.6</v>
      </c>
      <c r="V205" s="80">
        <v>88</v>
      </c>
      <c r="X205" s="29" t="s">
        <v>116</v>
      </c>
      <c r="Y205" s="29">
        <v>100</v>
      </c>
      <c r="Z205" s="29" t="str">
        <f t="shared" si="7"/>
        <v>VP_100</v>
      </c>
      <c r="AA205" s="53">
        <v>10207</v>
      </c>
    </row>
    <row r="206" spans="18:27">
      <c r="R206" s="29" t="s">
        <v>397</v>
      </c>
      <c r="S206" s="29" t="s">
        <v>755</v>
      </c>
      <c r="T206" s="29" t="s">
        <v>650</v>
      </c>
      <c r="U206" s="80">
        <v>754.8</v>
      </c>
      <c r="V206" s="80">
        <v>152</v>
      </c>
      <c r="X206" s="29" t="s">
        <v>117</v>
      </c>
      <c r="Y206" s="29">
        <v>13</v>
      </c>
      <c r="Z206" s="29" t="str">
        <f t="shared" si="7"/>
        <v>VP_10㎜保温_13</v>
      </c>
      <c r="AA206" s="53">
        <v>1134</v>
      </c>
    </row>
    <row r="207" spans="18:27">
      <c r="R207" s="29" t="s">
        <v>397</v>
      </c>
      <c r="S207" s="29" t="s">
        <v>756</v>
      </c>
      <c r="T207" s="29" t="s">
        <v>651</v>
      </c>
      <c r="U207" s="80">
        <v>1075.2</v>
      </c>
      <c r="V207" s="80">
        <v>240</v>
      </c>
      <c r="X207" s="29" t="s">
        <v>117</v>
      </c>
      <c r="Y207" s="29">
        <v>16</v>
      </c>
      <c r="Z207" s="29" t="str">
        <f t="shared" si="7"/>
        <v>VP_10㎜保温_16</v>
      </c>
      <c r="AA207" s="53">
        <v>1385</v>
      </c>
    </row>
    <row r="208" spans="18:27">
      <c r="R208" s="29" t="s">
        <v>397</v>
      </c>
      <c r="S208" s="29" t="s">
        <v>757</v>
      </c>
      <c r="T208" s="29" t="s">
        <v>652</v>
      </c>
      <c r="U208" s="80">
        <v>1661.9</v>
      </c>
      <c r="V208" s="80">
        <v>400</v>
      </c>
      <c r="X208" s="29" t="s">
        <v>117</v>
      </c>
      <c r="Y208" s="29">
        <v>20</v>
      </c>
      <c r="Z208" s="29" t="str">
        <f t="shared" si="7"/>
        <v>VP_10㎜保温_20</v>
      </c>
      <c r="AA208" s="53">
        <v>1662</v>
      </c>
    </row>
    <row r="209" spans="18:27">
      <c r="R209" s="29" t="s">
        <v>397</v>
      </c>
      <c r="S209" s="29" t="s">
        <v>758</v>
      </c>
      <c r="T209" s="29" t="s">
        <v>653</v>
      </c>
      <c r="U209" s="80">
        <v>2206.1999999999998</v>
      </c>
      <c r="V209" s="80">
        <v>600</v>
      </c>
      <c r="X209" s="29" t="s">
        <v>117</v>
      </c>
      <c r="Y209" s="29">
        <v>25</v>
      </c>
      <c r="Z209" s="29" t="str">
        <f t="shared" si="7"/>
        <v>VP_10㎜保温_25</v>
      </c>
      <c r="AA209" s="53">
        <v>2124</v>
      </c>
    </row>
    <row r="210" spans="18:27">
      <c r="R210" s="29" t="s">
        <v>397</v>
      </c>
      <c r="S210" s="29" t="s">
        <v>759</v>
      </c>
      <c r="T210" s="29" t="s">
        <v>654</v>
      </c>
      <c r="U210" s="80">
        <v>3019.1</v>
      </c>
      <c r="V210" s="80">
        <v>800</v>
      </c>
      <c r="X210" s="29" t="s">
        <v>117</v>
      </c>
      <c r="Y210" s="29">
        <v>30</v>
      </c>
      <c r="Z210" s="29" t="str">
        <f t="shared" si="7"/>
        <v>VP_10㎜保温_30</v>
      </c>
      <c r="AA210" s="53">
        <v>2642</v>
      </c>
    </row>
    <row r="211" spans="18:27">
      <c r="R211" s="29" t="s">
        <v>397</v>
      </c>
      <c r="S211" s="29" t="s">
        <v>760</v>
      </c>
      <c r="T211" s="29" t="s">
        <v>655</v>
      </c>
      <c r="U211" s="80">
        <v>3525.7</v>
      </c>
      <c r="V211" s="80">
        <v>1000</v>
      </c>
      <c r="X211" s="29" t="s">
        <v>117</v>
      </c>
      <c r="Y211" s="29">
        <v>40</v>
      </c>
      <c r="Z211" s="29" t="str">
        <f t="shared" si="7"/>
        <v>VP_10㎜保温_40</v>
      </c>
      <c r="AA211" s="53">
        <v>3632</v>
      </c>
    </row>
    <row r="212" spans="18:27">
      <c r="R212" s="29" t="s">
        <v>397</v>
      </c>
      <c r="S212" s="29" t="s">
        <v>766</v>
      </c>
      <c r="T212" s="29" t="s">
        <v>656</v>
      </c>
      <c r="U212" s="80">
        <v>4300.8</v>
      </c>
      <c r="V212" s="80">
        <v>1300</v>
      </c>
      <c r="X212" s="29" t="s">
        <v>117</v>
      </c>
      <c r="Y212" s="29">
        <v>50</v>
      </c>
      <c r="Z212" s="29" t="str">
        <f t="shared" si="7"/>
        <v>VP_10㎜保温_50</v>
      </c>
      <c r="AA212" s="53">
        <v>5027</v>
      </c>
    </row>
    <row r="213" spans="18:27">
      <c r="R213" s="29" t="s">
        <v>399</v>
      </c>
      <c r="S213" s="29" t="s">
        <v>769</v>
      </c>
      <c r="T213" s="29" t="s">
        <v>776</v>
      </c>
      <c r="U213" s="80">
        <v>59</v>
      </c>
      <c r="V213" s="80">
        <v>4.0199999999999996</v>
      </c>
      <c r="X213" s="29" t="s">
        <v>117</v>
      </c>
      <c r="Y213" s="29">
        <v>65</v>
      </c>
      <c r="Z213" s="29" t="str">
        <f t="shared" si="7"/>
        <v>VP_10㎜保温_65</v>
      </c>
      <c r="AA213" s="53">
        <v>7238</v>
      </c>
    </row>
    <row r="214" spans="18:27">
      <c r="R214" s="29" t="s">
        <v>399</v>
      </c>
      <c r="S214" s="29" t="s">
        <v>770</v>
      </c>
      <c r="T214" s="29" t="s">
        <v>657</v>
      </c>
      <c r="U214" s="80">
        <v>70</v>
      </c>
      <c r="V214" s="80">
        <v>6.29</v>
      </c>
      <c r="X214" s="29" t="s">
        <v>117</v>
      </c>
      <c r="Y214" s="29">
        <v>75</v>
      </c>
      <c r="Z214" s="29" t="str">
        <f t="shared" si="7"/>
        <v>VP_10㎜保温_75</v>
      </c>
      <c r="AA214" s="53">
        <v>9331</v>
      </c>
    </row>
    <row r="215" spans="18:27">
      <c r="R215" s="29" t="s">
        <v>399</v>
      </c>
      <c r="S215" s="29" t="s">
        <v>771</v>
      </c>
      <c r="T215" s="29" t="s">
        <v>658</v>
      </c>
      <c r="U215" s="80">
        <v>95</v>
      </c>
      <c r="V215" s="80">
        <v>10.62</v>
      </c>
      <c r="X215" s="29" t="s">
        <v>117</v>
      </c>
      <c r="Y215" s="29">
        <v>100</v>
      </c>
      <c r="Z215" s="29" t="str">
        <f t="shared" si="7"/>
        <v>VP_10㎜保温_100</v>
      </c>
      <c r="AA215" s="53">
        <v>14103</v>
      </c>
    </row>
    <row r="216" spans="18:27">
      <c r="R216" s="29" t="s">
        <v>399</v>
      </c>
      <c r="S216" s="29" t="s">
        <v>772</v>
      </c>
      <c r="T216" s="29" t="s">
        <v>659</v>
      </c>
      <c r="U216" s="80">
        <v>81</v>
      </c>
      <c r="V216" s="80">
        <v>6.0299999999999994</v>
      </c>
      <c r="X216" s="29" t="s">
        <v>118</v>
      </c>
      <c r="Y216" s="29">
        <v>13</v>
      </c>
      <c r="Z216" s="29" t="str">
        <f t="shared" si="7"/>
        <v>VP_20㎜保温_13</v>
      </c>
      <c r="AA216" s="53">
        <v>2642</v>
      </c>
    </row>
    <row r="217" spans="18:27">
      <c r="R217" s="29" t="s">
        <v>399</v>
      </c>
      <c r="S217" s="29" t="s">
        <v>773</v>
      </c>
      <c r="T217" s="29" t="s">
        <v>660</v>
      </c>
      <c r="U217" s="80">
        <v>93</v>
      </c>
      <c r="V217" s="80">
        <v>9.43</v>
      </c>
      <c r="X217" s="29" t="s">
        <v>118</v>
      </c>
      <c r="Y217" s="29">
        <v>16</v>
      </c>
      <c r="Z217" s="29" t="str">
        <f t="shared" si="7"/>
        <v>VP_20㎜保温_16</v>
      </c>
      <c r="AA217" s="53">
        <v>3019</v>
      </c>
    </row>
    <row r="218" spans="18:27">
      <c r="R218" s="29" t="s">
        <v>399</v>
      </c>
      <c r="S218" s="29" t="s">
        <v>774</v>
      </c>
      <c r="T218" s="29" t="s">
        <v>661</v>
      </c>
      <c r="U218" s="80">
        <v>130</v>
      </c>
      <c r="V218" s="80">
        <v>15.93</v>
      </c>
      <c r="X218" s="29" t="s">
        <v>118</v>
      </c>
      <c r="Y218" s="29">
        <v>20</v>
      </c>
      <c r="Z218" s="29" t="str">
        <f t="shared" si="7"/>
        <v>VP_20㎜保温_20</v>
      </c>
      <c r="AA218" s="53">
        <v>3421</v>
      </c>
    </row>
    <row r="219" spans="18:27">
      <c r="R219" s="29" t="s">
        <v>401</v>
      </c>
      <c r="S219" s="29" t="s">
        <v>714</v>
      </c>
      <c r="T219" s="29" t="s">
        <v>662</v>
      </c>
      <c r="U219" s="80">
        <v>240.5</v>
      </c>
      <c r="V219" s="80">
        <v>14</v>
      </c>
      <c r="X219" s="29" t="s">
        <v>118</v>
      </c>
      <c r="Y219" s="29">
        <v>25</v>
      </c>
      <c r="Z219" s="29" t="str">
        <f t="shared" si="7"/>
        <v>VP_20㎜保温_25</v>
      </c>
      <c r="AA219" s="53">
        <v>4072</v>
      </c>
    </row>
    <row r="220" spans="18:27">
      <c r="R220" s="29" t="s">
        <v>401</v>
      </c>
      <c r="S220" s="29" t="s">
        <v>715</v>
      </c>
      <c r="T220" s="29" t="s">
        <v>663</v>
      </c>
      <c r="U220" s="80">
        <v>268.8</v>
      </c>
      <c r="V220" s="80">
        <v>22</v>
      </c>
      <c r="X220" s="29" t="s">
        <v>118</v>
      </c>
      <c r="Y220" s="29">
        <v>30</v>
      </c>
      <c r="Z220" s="29" t="str">
        <f t="shared" si="7"/>
        <v>VP_20㎜保温_30</v>
      </c>
      <c r="AA220" s="53">
        <v>4778</v>
      </c>
    </row>
    <row r="221" spans="18:27">
      <c r="R221" s="29" t="s">
        <v>401</v>
      </c>
      <c r="S221" s="29" t="s">
        <v>716</v>
      </c>
      <c r="T221" s="29" t="s">
        <v>664</v>
      </c>
      <c r="U221" s="80">
        <v>346.4</v>
      </c>
      <c r="V221" s="80">
        <v>38</v>
      </c>
      <c r="X221" s="29" t="s">
        <v>118</v>
      </c>
      <c r="Y221" s="29">
        <v>40</v>
      </c>
      <c r="Z221" s="29" t="str">
        <f t="shared" si="7"/>
        <v>VP_20㎜保温_40</v>
      </c>
      <c r="AA221" s="53">
        <v>6082</v>
      </c>
    </row>
    <row r="222" spans="18:27">
      <c r="R222" s="29" t="s">
        <v>401</v>
      </c>
      <c r="S222" s="29" t="s">
        <v>717</v>
      </c>
      <c r="T222" s="29" t="s">
        <v>665</v>
      </c>
      <c r="U222" s="80">
        <v>415.5</v>
      </c>
      <c r="V222" s="80">
        <v>60</v>
      </c>
      <c r="X222" s="29" t="s">
        <v>118</v>
      </c>
      <c r="Y222" s="29">
        <v>50</v>
      </c>
      <c r="Z222" s="29" t="str">
        <f t="shared" si="7"/>
        <v>VP_20㎜保温_50</v>
      </c>
      <c r="AA222" s="53">
        <v>7854</v>
      </c>
    </row>
    <row r="223" spans="18:27">
      <c r="R223" s="29" t="s">
        <v>401</v>
      </c>
      <c r="S223" s="29" t="s">
        <v>718</v>
      </c>
      <c r="T223" s="29" t="s">
        <v>666</v>
      </c>
      <c r="U223" s="80">
        <v>530.9</v>
      </c>
      <c r="V223" s="80">
        <v>100</v>
      </c>
      <c r="X223" s="29" t="s">
        <v>118</v>
      </c>
      <c r="Y223" s="29">
        <v>65</v>
      </c>
      <c r="Z223" s="29" t="str">
        <f t="shared" si="7"/>
        <v>VP_20㎜保温_65</v>
      </c>
      <c r="AA223" s="53">
        <v>10568</v>
      </c>
    </row>
    <row r="224" spans="18:27">
      <c r="R224" s="29" t="s">
        <v>401</v>
      </c>
      <c r="S224" s="29" t="s">
        <v>719</v>
      </c>
      <c r="T224" s="29" t="s">
        <v>667</v>
      </c>
      <c r="U224" s="80">
        <v>660.5</v>
      </c>
      <c r="V224" s="80">
        <v>150</v>
      </c>
      <c r="X224" s="29" t="s">
        <v>118</v>
      </c>
      <c r="Y224" s="29">
        <v>75</v>
      </c>
      <c r="Z224" s="29" t="str">
        <f t="shared" si="7"/>
        <v>VP_20㎜保温_75</v>
      </c>
      <c r="AA224" s="53">
        <v>13070</v>
      </c>
    </row>
    <row r="225" spans="18:27">
      <c r="R225" s="29" t="s">
        <v>401</v>
      </c>
      <c r="S225" s="29" t="s">
        <v>720</v>
      </c>
      <c r="T225" s="29" t="s">
        <v>668</v>
      </c>
      <c r="U225" s="80">
        <v>804.2</v>
      </c>
      <c r="V225" s="80">
        <v>200</v>
      </c>
      <c r="X225" s="29" t="s">
        <v>118</v>
      </c>
      <c r="Y225" s="29">
        <v>100</v>
      </c>
      <c r="Z225" s="29" t="str">
        <f t="shared" si="7"/>
        <v>VP_20㎜保温_100</v>
      </c>
      <c r="AA225" s="53">
        <v>18627</v>
      </c>
    </row>
    <row r="226" spans="18:27">
      <c r="R226" s="29" t="s">
        <v>401</v>
      </c>
      <c r="S226" s="29" t="s">
        <v>721</v>
      </c>
      <c r="T226" s="29" t="s">
        <v>669</v>
      </c>
      <c r="U226" s="80">
        <v>962.1</v>
      </c>
      <c r="V226" s="80">
        <v>250</v>
      </c>
      <c r="X226" s="29" t="s">
        <v>120</v>
      </c>
      <c r="Y226" s="29">
        <v>13</v>
      </c>
      <c r="Z226" s="29" t="str">
        <f t="shared" si="7"/>
        <v>HT_13</v>
      </c>
      <c r="AA226" s="53">
        <v>254</v>
      </c>
    </row>
    <row r="227" spans="18:27">
      <c r="R227" s="29" t="s">
        <v>401</v>
      </c>
      <c r="S227" s="29" t="s">
        <v>722</v>
      </c>
      <c r="T227" s="29" t="s">
        <v>670</v>
      </c>
      <c r="U227" s="80">
        <v>1134.0999999999999</v>
      </c>
      <c r="V227" s="80">
        <v>325</v>
      </c>
      <c r="X227" s="29" t="s">
        <v>120</v>
      </c>
      <c r="Y227" s="29">
        <v>16</v>
      </c>
      <c r="Z227" s="29" t="str">
        <f t="shared" si="7"/>
        <v>HT_16</v>
      </c>
      <c r="AA227" s="53">
        <v>380</v>
      </c>
    </row>
    <row r="228" spans="18:27">
      <c r="R228" s="29" t="s">
        <v>401</v>
      </c>
      <c r="S228" s="29" t="s">
        <v>740</v>
      </c>
      <c r="T228" s="29" t="s">
        <v>671</v>
      </c>
      <c r="U228" s="80">
        <v>907.9</v>
      </c>
      <c r="V228" s="80">
        <v>42</v>
      </c>
      <c r="X228" s="29" t="s">
        <v>120</v>
      </c>
      <c r="Y228" s="29">
        <v>20</v>
      </c>
      <c r="Z228" s="29" t="str">
        <f t="shared" si="7"/>
        <v>HT_20</v>
      </c>
      <c r="AA228" s="53">
        <v>531</v>
      </c>
    </row>
    <row r="229" spans="18:27">
      <c r="R229" s="29" t="s">
        <v>401</v>
      </c>
      <c r="S229" s="29" t="s">
        <v>741</v>
      </c>
      <c r="T229" s="29" t="s">
        <v>672</v>
      </c>
      <c r="U229" s="80">
        <v>1075.2</v>
      </c>
      <c r="V229" s="80">
        <v>66</v>
      </c>
      <c r="X229" s="29" t="s">
        <v>120</v>
      </c>
      <c r="Y229" s="29">
        <v>25</v>
      </c>
      <c r="Z229" s="29" t="str">
        <f t="shared" si="7"/>
        <v>HT_25</v>
      </c>
      <c r="AA229" s="53">
        <v>804</v>
      </c>
    </row>
    <row r="230" spans="18:27">
      <c r="R230" s="29" t="s">
        <v>401</v>
      </c>
      <c r="S230" s="29" t="s">
        <v>742</v>
      </c>
      <c r="T230" s="29" t="s">
        <v>673</v>
      </c>
      <c r="U230" s="80">
        <v>1320.3</v>
      </c>
      <c r="V230" s="80">
        <v>114</v>
      </c>
      <c r="X230" s="29" t="s">
        <v>120</v>
      </c>
      <c r="Y230" s="29">
        <v>30</v>
      </c>
      <c r="Z230" s="29" t="str">
        <f t="shared" si="7"/>
        <v>HT_30</v>
      </c>
      <c r="AA230" s="53">
        <v>1134</v>
      </c>
    </row>
    <row r="231" spans="18:27">
      <c r="R231" s="29" t="s">
        <v>401</v>
      </c>
      <c r="S231" s="29" t="s">
        <v>743</v>
      </c>
      <c r="T231" s="29" t="s">
        <v>674</v>
      </c>
      <c r="U231" s="80">
        <v>1661.9</v>
      </c>
      <c r="V231" s="80">
        <v>180</v>
      </c>
      <c r="X231" s="29" t="s">
        <v>120</v>
      </c>
      <c r="Y231" s="29">
        <v>40</v>
      </c>
      <c r="Z231" s="29" t="str">
        <f t="shared" si="7"/>
        <v>HT_40</v>
      </c>
      <c r="AA231" s="53">
        <v>1810</v>
      </c>
    </row>
    <row r="232" spans="18:27">
      <c r="R232" s="29" t="s">
        <v>401</v>
      </c>
      <c r="S232" s="29" t="s">
        <v>744</v>
      </c>
      <c r="T232" s="29" t="s">
        <v>675</v>
      </c>
      <c r="U232" s="80">
        <v>2123.6999999999998</v>
      </c>
      <c r="V232" s="80">
        <v>300</v>
      </c>
      <c r="X232" s="29" t="s">
        <v>121</v>
      </c>
      <c r="Y232" s="29">
        <v>13</v>
      </c>
      <c r="Z232" s="29" t="str">
        <f t="shared" si="7"/>
        <v>HT_10㎜保温_13</v>
      </c>
      <c r="AA232" s="53">
        <v>1134</v>
      </c>
    </row>
    <row r="233" spans="18:27">
      <c r="R233" s="29" t="s">
        <v>401</v>
      </c>
      <c r="S233" s="29" t="s">
        <v>745</v>
      </c>
      <c r="T233" s="29" t="s">
        <v>676</v>
      </c>
      <c r="U233" s="80">
        <v>2642.1</v>
      </c>
      <c r="V233" s="80">
        <v>450</v>
      </c>
      <c r="X233" s="29" t="s">
        <v>301</v>
      </c>
      <c r="Y233" s="29">
        <v>16</v>
      </c>
      <c r="Z233" s="29" t="str">
        <f t="shared" si="7"/>
        <v>HT_10㎜保温_16</v>
      </c>
      <c r="AA233" s="53">
        <v>1385</v>
      </c>
    </row>
    <row r="234" spans="18:27">
      <c r="R234" s="29" t="s">
        <v>401</v>
      </c>
      <c r="S234" s="29" t="s">
        <v>746</v>
      </c>
      <c r="T234" s="29" t="s">
        <v>677</v>
      </c>
      <c r="U234" s="80">
        <v>3421.2</v>
      </c>
      <c r="V234" s="80">
        <v>600</v>
      </c>
      <c r="X234" s="29" t="s">
        <v>301</v>
      </c>
      <c r="Y234" s="29">
        <v>20</v>
      </c>
      <c r="Z234" s="29" t="str">
        <f t="shared" si="7"/>
        <v>HT_10㎜保温_20</v>
      </c>
      <c r="AA234" s="53">
        <v>1662</v>
      </c>
    </row>
    <row r="235" spans="18:27">
      <c r="R235" s="29" t="s">
        <v>401</v>
      </c>
      <c r="S235" s="29" t="s">
        <v>747</v>
      </c>
      <c r="T235" s="29" t="s">
        <v>678</v>
      </c>
      <c r="U235" s="80">
        <v>3959.2</v>
      </c>
      <c r="V235" s="80">
        <v>750</v>
      </c>
      <c r="X235" s="29" t="s">
        <v>301</v>
      </c>
      <c r="Y235" s="29">
        <v>25</v>
      </c>
      <c r="Z235" s="29" t="str">
        <f t="shared" si="7"/>
        <v>HT_10㎜保温_25</v>
      </c>
      <c r="AA235" s="53">
        <v>2124</v>
      </c>
    </row>
    <row r="236" spans="18:27">
      <c r="R236" s="29" t="s">
        <v>401</v>
      </c>
      <c r="S236" s="29" t="s">
        <v>748</v>
      </c>
      <c r="T236" s="29" t="s">
        <v>679</v>
      </c>
      <c r="U236" s="80">
        <v>4656.6000000000004</v>
      </c>
      <c r="V236" s="80">
        <v>975</v>
      </c>
      <c r="X236" s="29" t="s">
        <v>301</v>
      </c>
      <c r="Y236" s="29">
        <v>30</v>
      </c>
      <c r="Z236" s="29" t="str">
        <f t="shared" si="7"/>
        <v>HT_10㎜保温_30</v>
      </c>
      <c r="AA236" s="53">
        <v>2642</v>
      </c>
    </row>
    <row r="237" spans="18:27">
      <c r="R237" s="29" t="s">
        <v>402</v>
      </c>
      <c r="S237" s="29" t="s">
        <v>784</v>
      </c>
      <c r="T237" s="29" t="s">
        <v>783</v>
      </c>
      <c r="U237" s="80">
        <v>1134.0999999999999</v>
      </c>
      <c r="V237" s="80">
        <v>42</v>
      </c>
      <c r="X237" s="29" t="s">
        <v>301</v>
      </c>
      <c r="Y237" s="29">
        <v>40</v>
      </c>
      <c r="Z237" s="29" t="str">
        <f t="shared" si="7"/>
        <v>HT_10㎜保温_40</v>
      </c>
      <c r="AA237" s="53">
        <v>3632</v>
      </c>
    </row>
    <row r="238" spans="18:27">
      <c r="R238" s="29" t="s">
        <v>402</v>
      </c>
      <c r="S238" s="29" t="s">
        <v>785</v>
      </c>
      <c r="T238" s="29" t="s">
        <v>680</v>
      </c>
      <c r="U238" s="80">
        <v>1320.3</v>
      </c>
      <c r="V238" s="80">
        <v>66</v>
      </c>
      <c r="X238" s="29" t="s">
        <v>122</v>
      </c>
      <c r="Y238" s="29">
        <v>13</v>
      </c>
      <c r="Z238" s="29" t="str">
        <f t="shared" si="7"/>
        <v>HT_20㎜保温_13</v>
      </c>
      <c r="AA238" s="53">
        <v>2642</v>
      </c>
    </row>
    <row r="239" spans="18:27">
      <c r="R239" s="29" t="s">
        <v>402</v>
      </c>
      <c r="S239" s="29" t="s">
        <v>786</v>
      </c>
      <c r="T239" s="29" t="s">
        <v>681</v>
      </c>
      <c r="U239" s="80">
        <v>1590.4</v>
      </c>
      <c r="V239" s="80">
        <v>114</v>
      </c>
      <c r="X239" s="29" t="s">
        <v>302</v>
      </c>
      <c r="Y239" s="29">
        <v>16</v>
      </c>
      <c r="Z239" s="29" t="str">
        <f t="shared" si="7"/>
        <v>HT_20㎜保温_16</v>
      </c>
      <c r="AA239" s="53">
        <v>3019</v>
      </c>
    </row>
    <row r="240" spans="18:27">
      <c r="R240" s="29" t="s">
        <v>402</v>
      </c>
      <c r="S240" s="29" t="s">
        <v>787</v>
      </c>
      <c r="T240" s="29" t="s">
        <v>682</v>
      </c>
      <c r="U240" s="80">
        <v>1963.5</v>
      </c>
      <c r="V240" s="80">
        <v>180</v>
      </c>
      <c r="X240" s="29" t="s">
        <v>302</v>
      </c>
      <c r="Y240" s="29">
        <v>20</v>
      </c>
      <c r="Z240" s="29" t="str">
        <f t="shared" si="7"/>
        <v>HT_20㎜保温_20</v>
      </c>
      <c r="AA240" s="53">
        <v>3421</v>
      </c>
    </row>
    <row r="241" spans="18:27">
      <c r="R241" s="29" t="s">
        <v>402</v>
      </c>
      <c r="S241" s="29" t="s">
        <v>788</v>
      </c>
      <c r="T241" s="29" t="s">
        <v>683</v>
      </c>
      <c r="U241" s="80">
        <v>2463</v>
      </c>
      <c r="V241" s="80">
        <v>300</v>
      </c>
      <c r="X241" s="29" t="s">
        <v>302</v>
      </c>
      <c r="Y241" s="29">
        <v>25</v>
      </c>
      <c r="Z241" s="29" t="str">
        <f t="shared" si="7"/>
        <v>HT_20㎜保温_25</v>
      </c>
      <c r="AA241" s="53">
        <v>4072</v>
      </c>
    </row>
    <row r="242" spans="18:27">
      <c r="R242" s="29" t="s">
        <v>402</v>
      </c>
      <c r="S242" s="29" t="s">
        <v>789</v>
      </c>
      <c r="T242" s="29" t="s">
        <v>684</v>
      </c>
      <c r="U242" s="80">
        <v>3117.2</v>
      </c>
      <c r="V242" s="80">
        <v>450</v>
      </c>
      <c r="X242" s="29" t="s">
        <v>302</v>
      </c>
      <c r="Y242" s="29">
        <v>30</v>
      </c>
      <c r="Z242" s="29" t="str">
        <f t="shared" si="7"/>
        <v>HT_20㎜保温_30</v>
      </c>
      <c r="AA242" s="53">
        <v>4778</v>
      </c>
    </row>
    <row r="243" spans="18:27">
      <c r="R243" s="29" t="s">
        <v>402</v>
      </c>
      <c r="S243" s="29" t="s">
        <v>790</v>
      </c>
      <c r="T243" s="29" t="s">
        <v>685</v>
      </c>
      <c r="U243" s="80">
        <v>3959.2</v>
      </c>
      <c r="V243" s="80">
        <v>600</v>
      </c>
      <c r="X243" s="29" t="s">
        <v>302</v>
      </c>
      <c r="Y243" s="29">
        <v>40</v>
      </c>
      <c r="Z243" s="29" t="str">
        <f t="shared" si="7"/>
        <v>HT_20㎜保温_40</v>
      </c>
      <c r="AA243" s="53">
        <v>6082</v>
      </c>
    </row>
    <row r="244" spans="18:27">
      <c r="R244" s="29" t="s">
        <v>402</v>
      </c>
      <c r="S244" s="29" t="s">
        <v>791</v>
      </c>
      <c r="T244" s="29" t="s">
        <v>686</v>
      </c>
      <c r="U244" s="80">
        <v>4536.5</v>
      </c>
      <c r="V244" s="80">
        <v>750</v>
      </c>
      <c r="X244" s="29" t="s">
        <v>123</v>
      </c>
      <c r="Y244" s="29">
        <v>40</v>
      </c>
      <c r="Z244" s="29" t="str">
        <f t="shared" si="7"/>
        <v>VU_40</v>
      </c>
      <c r="AA244" s="53">
        <v>1810</v>
      </c>
    </row>
    <row r="245" spans="18:27">
      <c r="R245" s="29" t="s">
        <v>402</v>
      </c>
      <c r="S245" s="29" t="s">
        <v>792</v>
      </c>
      <c r="T245" s="29" t="s">
        <v>687</v>
      </c>
      <c r="U245" s="80">
        <v>5281</v>
      </c>
      <c r="V245" s="80">
        <v>975</v>
      </c>
      <c r="X245" s="29" t="s">
        <v>123</v>
      </c>
      <c r="Y245" s="29">
        <v>50</v>
      </c>
      <c r="Z245" s="29" t="str">
        <f t="shared" si="7"/>
        <v>VU_50</v>
      </c>
      <c r="AA245" s="53">
        <v>2827</v>
      </c>
    </row>
    <row r="246" spans="18:27">
      <c r="R246" s="29" t="s">
        <v>403</v>
      </c>
      <c r="S246" s="29" t="s">
        <v>793</v>
      </c>
      <c r="T246" s="29" t="s">
        <v>777</v>
      </c>
      <c r="U246" s="80">
        <v>6.2</v>
      </c>
      <c r="V246" s="80">
        <v>1.1299999999999999</v>
      </c>
      <c r="X246" s="29" t="s">
        <v>123</v>
      </c>
      <c r="Y246" s="29">
        <v>65</v>
      </c>
      <c r="Z246" s="29" t="str">
        <f t="shared" si="7"/>
        <v>VU_65</v>
      </c>
      <c r="AA246" s="53">
        <v>4536</v>
      </c>
    </row>
    <row r="247" spans="18:27">
      <c r="R247" s="29" t="s">
        <v>403</v>
      </c>
      <c r="S247" s="29" t="s">
        <v>794</v>
      </c>
      <c r="T247" s="29" t="s">
        <v>778</v>
      </c>
      <c r="U247" s="80">
        <v>8</v>
      </c>
      <c r="V247" s="80">
        <v>2.0099999999999998</v>
      </c>
      <c r="X247" s="29" t="s">
        <v>123</v>
      </c>
      <c r="Y247" s="29">
        <v>75</v>
      </c>
      <c r="Z247" s="29" t="str">
        <f t="shared" si="7"/>
        <v>VU_75</v>
      </c>
      <c r="AA247" s="53">
        <v>6221</v>
      </c>
    </row>
    <row r="248" spans="18:27">
      <c r="R248" s="29" t="s">
        <v>403</v>
      </c>
      <c r="S248" s="54" t="s">
        <v>795</v>
      </c>
      <c r="T248" s="29" t="s">
        <v>779</v>
      </c>
      <c r="U248" s="80">
        <v>10.199999999999999</v>
      </c>
      <c r="V248" s="80">
        <v>3.14</v>
      </c>
      <c r="X248" s="29" t="s">
        <v>123</v>
      </c>
      <c r="Y248" s="29">
        <v>100</v>
      </c>
      <c r="Z248" s="29" t="str">
        <f t="shared" si="7"/>
        <v>VU_100</v>
      </c>
      <c r="AA248" s="53">
        <v>10207</v>
      </c>
    </row>
    <row r="249" spans="18:27">
      <c r="R249" s="29" t="s">
        <v>403</v>
      </c>
      <c r="S249" s="29" t="s">
        <v>796</v>
      </c>
      <c r="T249" s="29" t="s">
        <v>780</v>
      </c>
      <c r="U249" s="80">
        <v>16.600000000000001</v>
      </c>
      <c r="V249" s="80">
        <v>5.31</v>
      </c>
      <c r="X249" s="29" t="s">
        <v>124</v>
      </c>
      <c r="Y249" s="29">
        <v>40</v>
      </c>
      <c r="Z249" s="29" t="str">
        <f t="shared" si="7"/>
        <v>VU_10㎜保温_40</v>
      </c>
      <c r="AA249" s="53">
        <v>3632</v>
      </c>
    </row>
    <row r="250" spans="18:27">
      <c r="R250" s="29" t="s">
        <v>403</v>
      </c>
      <c r="S250" s="29" t="s">
        <v>798</v>
      </c>
      <c r="T250" s="29" t="s">
        <v>797</v>
      </c>
      <c r="U250" s="80">
        <v>7.1</v>
      </c>
      <c r="V250" s="80">
        <v>1.25</v>
      </c>
      <c r="X250" s="29" t="s">
        <v>303</v>
      </c>
      <c r="Y250" s="29">
        <v>50</v>
      </c>
      <c r="Z250" s="29" t="str">
        <f t="shared" si="7"/>
        <v>VU_10㎜保温_50</v>
      </c>
      <c r="AA250" s="53">
        <v>5027</v>
      </c>
    </row>
    <row r="251" spans="18:27">
      <c r="R251" s="29" t="s">
        <v>403</v>
      </c>
      <c r="S251" s="29" t="s">
        <v>799</v>
      </c>
      <c r="T251" s="29" t="s">
        <v>688</v>
      </c>
      <c r="U251" s="80">
        <v>9.1</v>
      </c>
      <c r="V251" s="80">
        <v>2</v>
      </c>
      <c r="X251" s="29" t="s">
        <v>303</v>
      </c>
      <c r="Y251" s="29">
        <v>65</v>
      </c>
      <c r="Z251" s="29" t="str">
        <f t="shared" si="7"/>
        <v>VU_10㎜保温_65</v>
      </c>
      <c r="AA251" s="53">
        <v>7238</v>
      </c>
    </row>
    <row r="252" spans="18:27">
      <c r="R252" s="29" t="s">
        <v>403</v>
      </c>
      <c r="S252" s="29" t="s">
        <v>800</v>
      </c>
      <c r="T252" s="29" t="s">
        <v>689</v>
      </c>
      <c r="U252" s="80">
        <v>12.6</v>
      </c>
      <c r="V252" s="80">
        <v>3.5</v>
      </c>
      <c r="X252" s="29" t="s">
        <v>303</v>
      </c>
      <c r="Y252" s="29">
        <v>75</v>
      </c>
      <c r="Z252" s="29" t="str">
        <f t="shared" si="7"/>
        <v>VU_10㎜保温_75</v>
      </c>
      <c r="AA252" s="53">
        <v>9331</v>
      </c>
    </row>
    <row r="253" spans="18:27">
      <c r="R253" s="29" t="s">
        <v>403</v>
      </c>
      <c r="S253" s="29" t="s">
        <v>801</v>
      </c>
      <c r="T253" s="29" t="s">
        <v>690</v>
      </c>
      <c r="U253" s="80">
        <v>19.600000000000001</v>
      </c>
      <c r="V253" s="80">
        <v>5.5</v>
      </c>
      <c r="X253" s="29" t="s">
        <v>303</v>
      </c>
      <c r="Y253" s="29">
        <v>100</v>
      </c>
      <c r="Z253" s="29" t="str">
        <f t="shared" si="7"/>
        <v>VU_10㎜保温_100</v>
      </c>
      <c r="AA253" s="53">
        <v>14103</v>
      </c>
    </row>
    <row r="254" spans="18:27">
      <c r="R254" s="29" t="s">
        <v>403</v>
      </c>
      <c r="S254" s="29" t="s">
        <v>802</v>
      </c>
      <c r="T254" s="29" t="s">
        <v>691</v>
      </c>
      <c r="U254" s="80">
        <v>24.6</v>
      </c>
      <c r="V254" s="80">
        <v>8</v>
      </c>
      <c r="X254" s="29" t="s">
        <v>125</v>
      </c>
      <c r="Y254" s="29">
        <v>40</v>
      </c>
      <c r="Z254" s="29" t="str">
        <f t="shared" si="7"/>
        <v>VU_20㎜保温_40</v>
      </c>
      <c r="AA254" s="53">
        <v>6082</v>
      </c>
    </row>
    <row r="255" spans="18:27">
      <c r="R255" s="29" t="s">
        <v>403</v>
      </c>
      <c r="S255" s="29" t="s">
        <v>803</v>
      </c>
      <c r="T255" s="29" t="s">
        <v>692</v>
      </c>
      <c r="U255" s="80">
        <v>36.299999999999997</v>
      </c>
      <c r="V255" s="80">
        <v>14</v>
      </c>
      <c r="X255" s="29" t="s">
        <v>304</v>
      </c>
      <c r="Y255" s="29">
        <v>50</v>
      </c>
      <c r="Z255" s="29" t="str">
        <f t="shared" si="7"/>
        <v>VU_20㎜保温_50</v>
      </c>
      <c r="AA255" s="53">
        <v>7854</v>
      </c>
    </row>
    <row r="256" spans="18:27">
      <c r="R256" s="29" t="s">
        <v>403</v>
      </c>
      <c r="S256" s="29" t="s">
        <v>804</v>
      </c>
      <c r="T256" s="29" t="s">
        <v>693</v>
      </c>
      <c r="U256" s="80">
        <v>55.4</v>
      </c>
      <c r="V256" s="80">
        <v>22</v>
      </c>
      <c r="X256" s="29" t="s">
        <v>304</v>
      </c>
      <c r="Y256" s="29">
        <v>65</v>
      </c>
      <c r="Z256" s="29" t="str">
        <f t="shared" si="7"/>
        <v>VU_20㎜保温_65</v>
      </c>
      <c r="AA256" s="53">
        <v>10568</v>
      </c>
    </row>
    <row r="257" spans="18:27">
      <c r="R257" s="29" t="s">
        <v>403</v>
      </c>
      <c r="S257" s="29" t="s">
        <v>805</v>
      </c>
      <c r="T257" s="29" t="s">
        <v>694</v>
      </c>
      <c r="U257" s="80">
        <v>86.6</v>
      </c>
      <c r="V257" s="80">
        <v>38</v>
      </c>
      <c r="X257" s="29" t="s">
        <v>304</v>
      </c>
      <c r="Y257" s="29">
        <v>75</v>
      </c>
      <c r="Z257" s="29" t="str">
        <f t="shared" si="7"/>
        <v>VU_20㎜保温_75</v>
      </c>
      <c r="AA257" s="53">
        <v>13070</v>
      </c>
    </row>
    <row r="258" spans="18:27">
      <c r="R258" s="29" t="s">
        <v>403</v>
      </c>
      <c r="S258" s="29" t="s">
        <v>806</v>
      </c>
      <c r="T258" s="29" t="s">
        <v>695</v>
      </c>
      <c r="U258" s="80">
        <v>132.69999999999999</v>
      </c>
      <c r="V258" s="80">
        <v>60</v>
      </c>
      <c r="X258" s="29" t="s">
        <v>304</v>
      </c>
      <c r="Y258" s="29">
        <v>100</v>
      </c>
      <c r="Z258" s="29" t="str">
        <f t="shared" si="7"/>
        <v>VU_20㎜保温_100</v>
      </c>
      <c r="AA258" s="53">
        <v>18627</v>
      </c>
    </row>
    <row r="259" spans="18:27">
      <c r="R259" s="29" t="s">
        <v>403</v>
      </c>
      <c r="S259" s="29" t="s">
        <v>807</v>
      </c>
      <c r="T259" s="29" t="s">
        <v>696</v>
      </c>
      <c r="U259" s="80">
        <v>227</v>
      </c>
      <c r="V259" s="80">
        <v>100</v>
      </c>
      <c r="X259" s="29" t="s">
        <v>126</v>
      </c>
      <c r="Y259" s="29">
        <v>50</v>
      </c>
      <c r="Z259" s="29" t="str">
        <f t="shared" si="7"/>
        <v>SU_50</v>
      </c>
      <c r="AA259" s="53">
        <v>2290</v>
      </c>
    </row>
    <row r="260" spans="18:27">
      <c r="R260" s="29" t="s">
        <v>403</v>
      </c>
      <c r="S260" s="29" t="s">
        <v>808</v>
      </c>
      <c r="T260" s="29" t="s">
        <v>697</v>
      </c>
      <c r="U260" s="80">
        <v>346.4</v>
      </c>
      <c r="V260" s="80">
        <v>150</v>
      </c>
      <c r="X260" s="29" t="s">
        <v>126</v>
      </c>
      <c r="Y260" s="29">
        <v>65</v>
      </c>
      <c r="Z260" s="29" t="str">
        <f t="shared" si="7"/>
        <v>SU_65</v>
      </c>
      <c r="AA260" s="53">
        <v>3632</v>
      </c>
    </row>
    <row r="261" spans="18:27">
      <c r="R261" s="29" t="s">
        <v>403</v>
      </c>
      <c r="S261" s="29" t="s">
        <v>809</v>
      </c>
      <c r="T261" s="29" t="s">
        <v>698</v>
      </c>
      <c r="U261" s="80">
        <v>452.4</v>
      </c>
      <c r="V261" s="80">
        <v>200</v>
      </c>
      <c r="X261" s="29" t="s">
        <v>126</v>
      </c>
      <c r="Y261" s="29">
        <v>75</v>
      </c>
      <c r="Z261" s="29" t="str">
        <f t="shared" ref="Z261:Z295" si="8">X261&amp;"_"&amp;Y261</f>
        <v>SU_75</v>
      </c>
      <c r="AA261" s="53">
        <v>5027</v>
      </c>
    </row>
    <row r="262" spans="18:27">
      <c r="R262" s="29" t="s">
        <v>403</v>
      </c>
      <c r="S262" s="29" t="s">
        <v>810</v>
      </c>
      <c r="T262" s="29" t="s">
        <v>699</v>
      </c>
      <c r="U262" s="80">
        <v>530.9</v>
      </c>
      <c r="V262" s="80">
        <v>250</v>
      </c>
      <c r="X262" s="29" t="s">
        <v>126</v>
      </c>
      <c r="Y262" s="29">
        <v>100</v>
      </c>
      <c r="Z262" s="29" t="str">
        <f t="shared" si="8"/>
        <v>SU_100</v>
      </c>
      <c r="AA262" s="53">
        <v>8825</v>
      </c>
    </row>
    <row r="263" spans="18:27">
      <c r="R263" s="29" t="s">
        <v>403</v>
      </c>
      <c r="S263" s="29" t="s">
        <v>811</v>
      </c>
      <c r="T263" s="29" t="s">
        <v>700</v>
      </c>
      <c r="U263" s="80">
        <v>660.5</v>
      </c>
      <c r="V263" s="80">
        <v>325</v>
      </c>
      <c r="X263" s="29" t="s">
        <v>127</v>
      </c>
      <c r="Y263" s="29">
        <v>50</v>
      </c>
      <c r="Z263" s="29" t="str">
        <f t="shared" si="8"/>
        <v>SU_10㎜保温_50</v>
      </c>
      <c r="AA263" s="53">
        <v>4301</v>
      </c>
    </row>
    <row r="264" spans="18:27">
      <c r="X264" s="29" t="s">
        <v>305</v>
      </c>
      <c r="Y264" s="29">
        <v>65</v>
      </c>
      <c r="Z264" s="29" t="str">
        <f t="shared" si="8"/>
        <v>SU_10㎜保温_65</v>
      </c>
      <c r="AA264" s="53">
        <v>6082</v>
      </c>
    </row>
    <row r="265" spans="18:27">
      <c r="X265" s="29" t="s">
        <v>305</v>
      </c>
      <c r="Y265" s="29">
        <v>75</v>
      </c>
      <c r="Z265" s="29" t="str">
        <f t="shared" si="8"/>
        <v>SU_10㎜保温_75</v>
      </c>
      <c r="AA265" s="53">
        <v>7854</v>
      </c>
    </row>
    <row r="266" spans="18:27">
      <c r="X266" s="29" t="s">
        <v>305</v>
      </c>
      <c r="Y266" s="29">
        <v>100</v>
      </c>
      <c r="Z266" s="29" t="str">
        <f t="shared" si="8"/>
        <v>SU_10㎜保温_100</v>
      </c>
      <c r="AA266" s="53">
        <v>12469</v>
      </c>
    </row>
    <row r="267" spans="18:27">
      <c r="X267" s="29" t="s">
        <v>129</v>
      </c>
      <c r="Y267" s="29">
        <v>50</v>
      </c>
      <c r="Z267" s="29" t="str">
        <f t="shared" si="8"/>
        <v>SU_20㎜保温_50</v>
      </c>
      <c r="AA267" s="53">
        <v>6940</v>
      </c>
    </row>
    <row r="268" spans="18:27">
      <c r="X268" s="29" t="s">
        <v>306</v>
      </c>
      <c r="Y268" s="29">
        <v>65</v>
      </c>
      <c r="Z268" s="29" t="str">
        <f t="shared" si="8"/>
        <v>SU_20㎜保温_65</v>
      </c>
      <c r="AA268" s="53">
        <v>9161</v>
      </c>
    </row>
    <row r="269" spans="18:27">
      <c r="X269" s="29" t="s">
        <v>306</v>
      </c>
      <c r="Y269" s="29">
        <v>75</v>
      </c>
      <c r="Z269" s="29" t="str">
        <f t="shared" si="8"/>
        <v>SU_20㎜保温_75</v>
      </c>
      <c r="AA269" s="53">
        <v>11310</v>
      </c>
    </row>
    <row r="270" spans="18:27">
      <c r="X270" s="29" t="s">
        <v>306</v>
      </c>
      <c r="Y270" s="29">
        <v>100</v>
      </c>
      <c r="Z270" s="29" t="str">
        <f t="shared" si="8"/>
        <v>SU_20㎜保温_100</v>
      </c>
      <c r="AA270" s="53">
        <v>16742</v>
      </c>
    </row>
    <row r="271" spans="18:27">
      <c r="X271" s="29" t="s">
        <v>131</v>
      </c>
      <c r="Y271" s="29">
        <v>40</v>
      </c>
      <c r="Z271" s="29" t="str">
        <f t="shared" si="8"/>
        <v>リサイクル硬質塩ビ三層管_40</v>
      </c>
      <c r="AA271" s="53">
        <v>1810</v>
      </c>
    </row>
    <row r="272" spans="18:27">
      <c r="X272" s="29" t="s">
        <v>131</v>
      </c>
      <c r="Y272" s="29">
        <v>50</v>
      </c>
      <c r="Z272" s="29" t="str">
        <f t="shared" si="8"/>
        <v>リサイクル硬質塩ビ三層管_50</v>
      </c>
      <c r="AA272" s="53">
        <v>2827</v>
      </c>
    </row>
    <row r="273" spans="24:28">
      <c r="X273" s="29" t="s">
        <v>131</v>
      </c>
      <c r="Y273" s="29">
        <v>65</v>
      </c>
      <c r="Z273" s="29" t="str">
        <f t="shared" si="8"/>
        <v>リサイクル硬質塩ビ三層管_65</v>
      </c>
      <c r="AA273" s="53">
        <v>4536</v>
      </c>
    </row>
    <row r="274" spans="24:28">
      <c r="X274" s="29" t="s">
        <v>131</v>
      </c>
      <c r="Y274" s="29">
        <v>75</v>
      </c>
      <c r="Z274" s="29" t="str">
        <f t="shared" si="8"/>
        <v>リサイクル硬質塩ビ三層管_75</v>
      </c>
      <c r="AA274" s="53">
        <v>6221</v>
      </c>
    </row>
    <row r="275" spans="24:28">
      <c r="X275" s="29" t="s">
        <v>132</v>
      </c>
      <c r="Y275" s="29">
        <v>6</v>
      </c>
      <c r="Z275" s="29" t="str">
        <f t="shared" si="8"/>
        <v>SGP_6</v>
      </c>
      <c r="AA275" s="53">
        <v>87</v>
      </c>
    </row>
    <row r="276" spans="24:28">
      <c r="X276" s="29" t="s">
        <v>132</v>
      </c>
      <c r="Y276" s="29">
        <v>8</v>
      </c>
      <c r="Z276" s="29" t="str">
        <f t="shared" si="8"/>
        <v>SGP_8</v>
      </c>
      <c r="AA276" s="53">
        <v>150</v>
      </c>
    </row>
    <row r="277" spans="24:28">
      <c r="X277" s="29" t="s">
        <v>132</v>
      </c>
      <c r="Y277" s="29">
        <v>10</v>
      </c>
      <c r="Z277" s="29" t="str">
        <f t="shared" si="8"/>
        <v>SGP_10</v>
      </c>
      <c r="AA277" s="53">
        <v>235</v>
      </c>
    </row>
    <row r="278" spans="24:28">
      <c r="X278" s="29" t="s">
        <v>132</v>
      </c>
      <c r="Y278" s="29">
        <v>15</v>
      </c>
      <c r="Z278" s="29" t="str">
        <f t="shared" si="8"/>
        <v>SGP_15</v>
      </c>
      <c r="AA278" s="53">
        <v>370</v>
      </c>
    </row>
    <row r="279" spans="24:28">
      <c r="X279" s="29" t="s">
        <v>132</v>
      </c>
      <c r="Y279" s="29">
        <v>20</v>
      </c>
      <c r="Z279" s="29" t="str">
        <f t="shared" si="8"/>
        <v>SGP_20</v>
      </c>
      <c r="AA279" s="53">
        <v>581</v>
      </c>
    </row>
    <row r="280" spans="24:28">
      <c r="X280" s="29" t="s">
        <v>132</v>
      </c>
      <c r="Y280" s="29">
        <v>25</v>
      </c>
      <c r="Z280" s="29" t="str">
        <f t="shared" si="8"/>
        <v>SGP_25</v>
      </c>
      <c r="AA280" s="53">
        <v>908</v>
      </c>
    </row>
    <row r="281" spans="24:28">
      <c r="X281" s="29" t="s">
        <v>132</v>
      </c>
      <c r="Y281" s="29">
        <v>32</v>
      </c>
      <c r="Z281" s="29" t="str">
        <f t="shared" si="8"/>
        <v>SGP_32</v>
      </c>
      <c r="AA281" s="53">
        <v>1432</v>
      </c>
    </row>
    <row r="282" spans="24:28">
      <c r="X282" s="29" t="s">
        <v>132</v>
      </c>
      <c r="Y282" s="29">
        <v>40</v>
      </c>
      <c r="Z282" s="29" t="str">
        <f t="shared" si="8"/>
        <v>SGP_40</v>
      </c>
      <c r="AA282" s="53">
        <v>1855</v>
      </c>
    </row>
    <row r="283" spans="24:28">
      <c r="X283" s="29" t="s">
        <v>132</v>
      </c>
      <c r="Y283" s="29">
        <v>50</v>
      </c>
      <c r="Z283" s="29" t="str">
        <f t="shared" si="8"/>
        <v>SGP_50</v>
      </c>
      <c r="AA283" s="53">
        <v>2880</v>
      </c>
      <c r="AB283" s="29">
        <v>1</v>
      </c>
    </row>
    <row r="284" spans="24:28">
      <c r="X284" s="29" t="s">
        <v>132</v>
      </c>
      <c r="Y284" s="29">
        <v>65</v>
      </c>
      <c r="Z284" s="29" t="str">
        <f t="shared" si="8"/>
        <v>SGP_65</v>
      </c>
      <c r="AA284" s="53">
        <v>4572</v>
      </c>
      <c r="AB284" s="29">
        <v>1</v>
      </c>
    </row>
    <row r="285" spans="24:28">
      <c r="X285" s="29" t="s">
        <v>132</v>
      </c>
      <c r="Y285" s="29">
        <v>80</v>
      </c>
      <c r="Z285" s="29" t="str">
        <f t="shared" si="8"/>
        <v>SGP_80</v>
      </c>
      <c r="AA285" s="53">
        <v>6235</v>
      </c>
      <c r="AB285" s="29">
        <v>1</v>
      </c>
    </row>
    <row r="286" spans="24:28">
      <c r="X286" s="29" t="s">
        <v>132</v>
      </c>
      <c r="Y286" s="29">
        <v>90</v>
      </c>
      <c r="Z286" s="29" t="str">
        <f t="shared" si="8"/>
        <v>SGP_90</v>
      </c>
      <c r="AA286" s="53">
        <v>8107</v>
      </c>
      <c r="AB286" s="29">
        <v>2</v>
      </c>
    </row>
    <row r="287" spans="24:28">
      <c r="X287" s="29" t="s">
        <v>132</v>
      </c>
      <c r="Y287" s="29">
        <v>100</v>
      </c>
      <c r="Z287" s="29" t="str">
        <f t="shared" si="8"/>
        <v>SGP_100</v>
      </c>
      <c r="AA287" s="53">
        <v>10261</v>
      </c>
      <c r="AB287" s="29">
        <v>2</v>
      </c>
    </row>
    <row r="288" spans="24:28">
      <c r="X288" s="29" t="s">
        <v>133</v>
      </c>
      <c r="Y288" s="29">
        <v>6</v>
      </c>
      <c r="Z288" s="29" t="str">
        <f t="shared" si="8"/>
        <v>SGP_10㎜保温_6</v>
      </c>
      <c r="AA288" s="53">
        <v>731</v>
      </c>
    </row>
    <row r="289" spans="24:27">
      <c r="X289" s="29" t="s">
        <v>307</v>
      </c>
      <c r="Y289" s="29">
        <v>8</v>
      </c>
      <c r="Z289" s="29" t="str">
        <f t="shared" si="8"/>
        <v>SGP_10㎜保温_8</v>
      </c>
      <c r="AA289" s="53">
        <v>897</v>
      </c>
    </row>
    <row r="290" spans="24:27">
      <c r="X290" s="29" t="s">
        <v>307</v>
      </c>
      <c r="Y290" s="29">
        <v>10</v>
      </c>
      <c r="Z290" s="29" t="str">
        <f t="shared" si="8"/>
        <v>SGP_10㎜保温_10</v>
      </c>
      <c r="AA290" s="53">
        <v>1093</v>
      </c>
    </row>
    <row r="291" spans="24:27">
      <c r="X291" s="29" t="s">
        <v>307</v>
      </c>
      <c r="Y291" s="29">
        <v>15</v>
      </c>
      <c r="Z291" s="29" t="str">
        <f t="shared" si="8"/>
        <v>SGP_10㎜保温_15</v>
      </c>
      <c r="AA291" s="53">
        <v>1366</v>
      </c>
    </row>
    <row r="292" spans="24:27">
      <c r="X292" s="29" t="s">
        <v>307</v>
      </c>
      <c r="Y292" s="29">
        <v>20</v>
      </c>
      <c r="Z292" s="29" t="str">
        <f t="shared" si="8"/>
        <v>SGP_10㎜保温_20</v>
      </c>
      <c r="AA292" s="53">
        <v>1750</v>
      </c>
    </row>
    <row r="293" spans="24:27">
      <c r="X293" s="29" t="s">
        <v>307</v>
      </c>
      <c r="Y293" s="29">
        <v>25</v>
      </c>
      <c r="Z293" s="29" t="str">
        <f t="shared" si="8"/>
        <v>SGP_10㎜保温_25</v>
      </c>
      <c r="AA293" s="53">
        <v>2290</v>
      </c>
    </row>
    <row r="294" spans="24:27">
      <c r="X294" s="29" t="s">
        <v>307</v>
      </c>
      <c r="Y294" s="29">
        <v>32</v>
      </c>
      <c r="Z294" s="29" t="str">
        <f t="shared" si="8"/>
        <v>SGP_10㎜保温_32</v>
      </c>
      <c r="AA294" s="53">
        <v>3088</v>
      </c>
    </row>
    <row r="295" spans="24:27">
      <c r="X295" s="29" t="s">
        <v>307</v>
      </c>
      <c r="Y295" s="29">
        <v>40</v>
      </c>
      <c r="Z295" s="29" t="str">
        <f t="shared" si="8"/>
        <v>SGP_10㎜保温_40</v>
      </c>
      <c r="AA295" s="53">
        <v>3696</v>
      </c>
    </row>
    <row r="296" spans="24:27">
      <c r="X296" s="29" t="s">
        <v>134</v>
      </c>
      <c r="Y296" s="29">
        <v>6</v>
      </c>
      <c r="Z296" s="29" t="str">
        <f t="shared" ref="Z296:Z322" si="9">X296&amp;"_"&amp;Y296</f>
        <v>SGP_20㎜保温_6</v>
      </c>
      <c r="AA296" s="30">
        <v>2003</v>
      </c>
    </row>
    <row r="297" spans="24:27">
      <c r="X297" s="29" t="s">
        <v>308</v>
      </c>
      <c r="Y297" s="29">
        <v>8</v>
      </c>
      <c r="Z297" s="29" t="str">
        <f t="shared" si="9"/>
        <v>SGP_20㎜保温_8</v>
      </c>
      <c r="AA297" s="30">
        <v>2273</v>
      </c>
    </row>
    <row r="298" spans="24:27">
      <c r="X298" s="29" t="s">
        <v>308</v>
      </c>
      <c r="Y298" s="29">
        <v>10</v>
      </c>
      <c r="Z298" s="29" t="str">
        <f t="shared" si="9"/>
        <v>SGP_20㎜保温_10</v>
      </c>
      <c r="AA298" s="30">
        <v>2579</v>
      </c>
    </row>
    <row r="299" spans="24:27">
      <c r="X299" s="29" t="s">
        <v>308</v>
      </c>
      <c r="Y299" s="29">
        <v>15</v>
      </c>
      <c r="Z299" s="29" t="str">
        <f t="shared" si="9"/>
        <v>SGP_20㎜保温_15</v>
      </c>
      <c r="AA299" s="30">
        <v>2990</v>
      </c>
    </row>
    <row r="300" spans="24:27">
      <c r="X300" s="29" t="s">
        <v>308</v>
      </c>
      <c r="Y300" s="29">
        <v>20</v>
      </c>
      <c r="Z300" s="29" t="str">
        <f t="shared" si="9"/>
        <v>SGP_20㎜保温_20</v>
      </c>
      <c r="AA300" s="30">
        <v>3547</v>
      </c>
    </row>
    <row r="301" spans="24:27">
      <c r="X301" s="29" t="s">
        <v>308</v>
      </c>
      <c r="Y301" s="29">
        <v>25</v>
      </c>
      <c r="Z301" s="29" t="str">
        <f t="shared" si="9"/>
        <v>SGP_20㎜保温_25</v>
      </c>
      <c r="AA301" s="30">
        <v>4301</v>
      </c>
    </row>
    <row r="302" spans="24:27">
      <c r="X302" s="29" t="s">
        <v>308</v>
      </c>
      <c r="Y302" s="29">
        <v>32</v>
      </c>
      <c r="Z302" s="29" t="str">
        <f t="shared" si="9"/>
        <v>SGP_20㎜保温_32</v>
      </c>
      <c r="AA302" s="30">
        <v>5372</v>
      </c>
    </row>
    <row r="303" spans="24:27">
      <c r="X303" s="29" t="s">
        <v>308</v>
      </c>
      <c r="Y303" s="29">
        <v>40</v>
      </c>
      <c r="Z303" s="29" t="str">
        <f t="shared" si="9"/>
        <v>SGP_20㎜保温_40</v>
      </c>
      <c r="AA303" s="30">
        <v>6165</v>
      </c>
    </row>
    <row r="304" spans="24:27">
      <c r="X304" s="29" t="s">
        <v>135</v>
      </c>
      <c r="Y304" s="29">
        <v>8</v>
      </c>
      <c r="Z304" s="29" t="str">
        <f t="shared" si="9"/>
        <v>ステンレス鋼管_8</v>
      </c>
      <c r="AA304" s="30">
        <v>71</v>
      </c>
    </row>
    <row r="305" spans="24:28">
      <c r="X305" s="29" t="s">
        <v>135</v>
      </c>
      <c r="Y305" s="29">
        <v>10</v>
      </c>
      <c r="Z305" s="29" t="str">
        <f t="shared" si="9"/>
        <v>ステンレス鋼管_10</v>
      </c>
      <c r="AA305" s="30">
        <v>127</v>
      </c>
    </row>
    <row r="306" spans="24:28">
      <c r="X306" s="29" t="s">
        <v>135</v>
      </c>
      <c r="Y306" s="29">
        <v>13</v>
      </c>
      <c r="Z306" s="29" t="str">
        <f t="shared" si="9"/>
        <v>ステンレス鋼管_13</v>
      </c>
      <c r="AA306" s="30">
        <v>198</v>
      </c>
    </row>
    <row r="307" spans="24:28">
      <c r="X307" s="29" t="s">
        <v>135</v>
      </c>
      <c r="Y307" s="29">
        <v>20</v>
      </c>
      <c r="Z307" s="29" t="str">
        <f t="shared" si="9"/>
        <v>ステンレス鋼管_20</v>
      </c>
      <c r="AA307" s="30">
        <v>388</v>
      </c>
    </row>
    <row r="308" spans="24:28">
      <c r="X308" s="29" t="s">
        <v>135</v>
      </c>
      <c r="Y308" s="29">
        <v>25</v>
      </c>
      <c r="Z308" s="29" t="str">
        <f t="shared" si="9"/>
        <v>ステンレス鋼管_25</v>
      </c>
      <c r="AA308" s="30">
        <v>642</v>
      </c>
    </row>
    <row r="309" spans="24:28">
      <c r="X309" s="29" t="s">
        <v>135</v>
      </c>
      <c r="Y309" s="29">
        <v>30</v>
      </c>
      <c r="Z309" s="29" t="str">
        <f t="shared" si="9"/>
        <v>ステンレス鋼管_30</v>
      </c>
      <c r="AA309" s="30">
        <v>908</v>
      </c>
    </row>
    <row r="310" spans="24:28">
      <c r="X310" s="29" t="s">
        <v>135</v>
      </c>
      <c r="Y310" s="29">
        <v>40</v>
      </c>
      <c r="Z310" s="29" t="str">
        <f t="shared" si="9"/>
        <v>ステンレス鋼管_40</v>
      </c>
      <c r="AA310" s="30">
        <v>1432</v>
      </c>
    </row>
    <row r="311" spans="24:28">
      <c r="X311" s="29" t="s">
        <v>135</v>
      </c>
      <c r="Y311" s="29">
        <v>50</v>
      </c>
      <c r="Z311" s="29" t="str">
        <f t="shared" si="9"/>
        <v>ステンレス鋼管_50</v>
      </c>
      <c r="AA311" s="30">
        <v>1855</v>
      </c>
      <c r="AB311" s="29">
        <v>1</v>
      </c>
    </row>
    <row r="312" spans="24:28">
      <c r="X312" s="29" t="s">
        <v>135</v>
      </c>
      <c r="Y312" s="29">
        <v>60</v>
      </c>
      <c r="Z312" s="29" t="str">
        <f t="shared" si="9"/>
        <v>ステンレス鋼管_60</v>
      </c>
      <c r="AA312" s="30">
        <v>2875</v>
      </c>
      <c r="AB312" s="29">
        <v>1</v>
      </c>
    </row>
    <row r="313" spans="24:28">
      <c r="X313" s="29" t="s">
        <v>135</v>
      </c>
      <c r="Y313" s="29">
        <v>75</v>
      </c>
      <c r="Z313" s="29" t="str">
        <f t="shared" si="9"/>
        <v>ステンレス鋼管_75</v>
      </c>
      <c r="AA313" s="30">
        <v>4572</v>
      </c>
      <c r="AB313" s="29">
        <v>1</v>
      </c>
    </row>
    <row r="314" spans="24:28">
      <c r="X314" s="29" t="s">
        <v>135</v>
      </c>
      <c r="Y314" s="29">
        <v>80</v>
      </c>
      <c r="Z314" s="29" t="str">
        <f t="shared" si="9"/>
        <v>ステンレス鋼管_80</v>
      </c>
      <c r="AA314" s="30">
        <v>6235</v>
      </c>
      <c r="AB314" s="29">
        <v>1</v>
      </c>
    </row>
    <row r="315" spans="24:28">
      <c r="X315" s="29" t="s">
        <v>135</v>
      </c>
      <c r="Y315" s="29">
        <v>100</v>
      </c>
      <c r="Z315" s="29" t="str">
        <f t="shared" si="9"/>
        <v>ステンレス鋼管_100</v>
      </c>
      <c r="AA315" s="30">
        <v>10261</v>
      </c>
      <c r="AB315" s="29">
        <v>2</v>
      </c>
    </row>
    <row r="316" spans="24:28">
      <c r="X316" s="29" t="s">
        <v>136</v>
      </c>
      <c r="Y316" s="29">
        <v>8</v>
      </c>
      <c r="Z316" s="29" t="str">
        <f t="shared" si="9"/>
        <v>ステンレス鋼管_保温10㎜_8</v>
      </c>
      <c r="AA316" s="30">
        <v>684</v>
      </c>
    </row>
    <row r="317" spans="24:28">
      <c r="X317" s="29" t="s">
        <v>136</v>
      </c>
      <c r="Y317" s="29">
        <v>10</v>
      </c>
      <c r="Z317" s="29" t="str">
        <f t="shared" si="9"/>
        <v>ステンレス鋼管_保温10㎜_10</v>
      </c>
      <c r="AA317" s="30">
        <v>840</v>
      </c>
    </row>
    <row r="318" spans="24:28">
      <c r="X318" s="29" t="s">
        <v>136</v>
      </c>
      <c r="Y318" s="29">
        <v>13</v>
      </c>
      <c r="Z318" s="29" t="str">
        <f t="shared" si="9"/>
        <v>ステンレス鋼管_保温10㎜_13</v>
      </c>
      <c r="AA318" s="30">
        <v>1011</v>
      </c>
    </row>
    <row r="319" spans="24:28">
      <c r="X319" s="29" t="s">
        <v>136</v>
      </c>
      <c r="Y319" s="29">
        <v>20</v>
      </c>
      <c r="Z319" s="29" t="str">
        <f t="shared" si="9"/>
        <v>ステンレス鋼管_保温10㎜_20</v>
      </c>
      <c r="AA319" s="30">
        <v>1400</v>
      </c>
    </row>
    <row r="320" spans="24:28">
      <c r="X320" s="29" t="s">
        <v>136</v>
      </c>
      <c r="Y320" s="29">
        <v>25</v>
      </c>
      <c r="Z320" s="29" t="str">
        <f t="shared" si="9"/>
        <v>ステンレス鋼管_保温10㎜_25</v>
      </c>
      <c r="AA320" s="30">
        <v>2695</v>
      </c>
    </row>
    <row r="321" spans="24:27">
      <c r="X321" s="29" t="s">
        <v>136</v>
      </c>
      <c r="Y321" s="29">
        <v>30</v>
      </c>
      <c r="Z321" s="29" t="str">
        <f t="shared" si="9"/>
        <v>ステンレス鋼管_保温10㎜_30</v>
      </c>
      <c r="AA321" s="30">
        <v>2290</v>
      </c>
    </row>
    <row r="322" spans="24:27">
      <c r="X322" s="29" t="s">
        <v>136</v>
      </c>
      <c r="Y322" s="29">
        <v>40</v>
      </c>
      <c r="Z322" s="29" t="str">
        <f t="shared" si="9"/>
        <v>ステンレス鋼管_保温10㎜_40</v>
      </c>
      <c r="AA322" s="30">
        <v>3088</v>
      </c>
    </row>
    <row r="323" spans="24:27">
      <c r="X323" s="29" t="s">
        <v>137</v>
      </c>
      <c r="Y323" s="29">
        <v>8</v>
      </c>
      <c r="Z323" s="29" t="str">
        <f t="shared" ref="Z323:Z354" si="10">X323&amp;"_"&amp;Y323</f>
        <v>ステンレス鋼管_保温20㎜_8</v>
      </c>
      <c r="AA323" s="30">
        <v>1926</v>
      </c>
    </row>
    <row r="324" spans="24:27">
      <c r="X324" s="29" t="s">
        <v>137</v>
      </c>
      <c r="Y324" s="29">
        <v>10</v>
      </c>
      <c r="Z324" s="29" t="str">
        <f t="shared" si="10"/>
        <v>ステンレス鋼管_保温20㎜_10</v>
      </c>
      <c r="AA324" s="30">
        <v>2181</v>
      </c>
    </row>
    <row r="325" spans="24:27">
      <c r="X325" s="29" t="s">
        <v>137</v>
      </c>
      <c r="Y325" s="29">
        <v>13</v>
      </c>
      <c r="Z325" s="29" t="str">
        <f t="shared" si="10"/>
        <v>ステンレス鋼管_保温20㎜_13</v>
      </c>
      <c r="AA325" s="30">
        <v>2452</v>
      </c>
    </row>
    <row r="326" spans="24:27">
      <c r="X326" s="29" t="s">
        <v>137</v>
      </c>
      <c r="Y326" s="29">
        <v>20</v>
      </c>
      <c r="Z326" s="29" t="str">
        <f t="shared" si="10"/>
        <v>ステンレス鋼管_保温20㎜_20</v>
      </c>
      <c r="AA326" s="30">
        <v>3041</v>
      </c>
    </row>
    <row r="327" spans="24:27">
      <c r="X327" s="29" t="s">
        <v>137</v>
      </c>
      <c r="Y327" s="29">
        <v>25</v>
      </c>
      <c r="Z327" s="29" t="str">
        <f t="shared" si="10"/>
        <v>ステンレス鋼管_保温20㎜_25</v>
      </c>
      <c r="AA327" s="30">
        <v>4850</v>
      </c>
    </row>
    <row r="328" spans="24:27">
      <c r="X328" s="29" t="s">
        <v>137</v>
      </c>
      <c r="Y328" s="29">
        <v>30</v>
      </c>
      <c r="Z328" s="29" t="str">
        <f t="shared" si="10"/>
        <v>ステンレス鋼管_保温20㎜_30</v>
      </c>
      <c r="AA328" s="30">
        <v>4301</v>
      </c>
    </row>
    <row r="329" spans="24:27">
      <c r="X329" s="29" t="s">
        <v>137</v>
      </c>
      <c r="Y329" s="29">
        <v>40</v>
      </c>
      <c r="Z329" s="29" t="str">
        <f t="shared" si="10"/>
        <v>ステンレス鋼管_保温20㎜_40</v>
      </c>
      <c r="AA329" s="30">
        <v>5372</v>
      </c>
    </row>
    <row r="330" spans="24:27">
      <c r="X330" s="29" t="s">
        <v>138</v>
      </c>
      <c r="Y330" s="29" t="s">
        <v>309</v>
      </c>
      <c r="Z330" s="29" t="str">
        <f t="shared" si="10"/>
        <v>銅管_建築・水道用_10A</v>
      </c>
      <c r="AA330" s="30">
        <v>127</v>
      </c>
    </row>
    <row r="331" spans="24:27">
      <c r="X331" s="29" t="s">
        <v>138</v>
      </c>
      <c r="Y331" s="29" t="s">
        <v>310</v>
      </c>
      <c r="Z331" s="29" t="str">
        <f t="shared" si="10"/>
        <v>銅管_建築・水道用_15A</v>
      </c>
      <c r="AA331" s="30">
        <v>198</v>
      </c>
    </row>
    <row r="332" spans="24:27">
      <c r="X332" s="29" t="s">
        <v>138</v>
      </c>
      <c r="Y332" s="29" t="s">
        <v>311</v>
      </c>
      <c r="Z332" s="29" t="str">
        <f t="shared" si="10"/>
        <v>銅管_建築・水道用_20A</v>
      </c>
      <c r="AA332" s="30">
        <v>388</v>
      </c>
    </row>
    <row r="333" spans="24:27">
      <c r="X333" s="29" t="s">
        <v>138</v>
      </c>
      <c r="Y333" s="29" t="s">
        <v>312</v>
      </c>
      <c r="Z333" s="29" t="str">
        <f t="shared" si="10"/>
        <v>銅管_建築・水道用_25A</v>
      </c>
      <c r="AA333" s="30">
        <v>642</v>
      </c>
    </row>
    <row r="334" spans="24:27">
      <c r="X334" s="29" t="s">
        <v>138</v>
      </c>
      <c r="Y334" s="29" t="s">
        <v>313</v>
      </c>
      <c r="Z334" s="29" t="str">
        <f t="shared" si="10"/>
        <v>銅管_建築・水道用_32A</v>
      </c>
      <c r="AA334" s="30">
        <v>958</v>
      </c>
    </row>
    <row r="335" spans="24:27">
      <c r="X335" s="29" t="s">
        <v>138</v>
      </c>
      <c r="Y335" s="29" t="s">
        <v>314</v>
      </c>
      <c r="Z335" s="29" t="str">
        <f t="shared" si="10"/>
        <v>銅管_建築・水道用_40A</v>
      </c>
      <c r="AA335" s="30">
        <v>1338</v>
      </c>
    </row>
    <row r="336" spans="24:27">
      <c r="X336" s="29" t="s">
        <v>138</v>
      </c>
      <c r="Y336" s="29" t="s">
        <v>315</v>
      </c>
      <c r="Z336" s="29" t="str">
        <f t="shared" si="10"/>
        <v>銅管_建築・水道用_50A</v>
      </c>
      <c r="AA336" s="30">
        <v>2289</v>
      </c>
    </row>
    <row r="337" spans="24:27">
      <c r="X337" s="29" t="s">
        <v>139</v>
      </c>
      <c r="Y337" s="29" t="s">
        <v>309</v>
      </c>
      <c r="Z337" s="29" t="str">
        <f t="shared" si="10"/>
        <v>銅管_建築・水道用_保温10㎜_10A</v>
      </c>
      <c r="AA337" s="30">
        <v>840</v>
      </c>
    </row>
    <row r="338" spans="24:27">
      <c r="X338" s="29" t="s">
        <v>139</v>
      </c>
      <c r="Y338" s="29" t="s">
        <v>310</v>
      </c>
      <c r="Z338" s="29" t="str">
        <f t="shared" si="10"/>
        <v>銅管_建築・水道用_保温10㎜_15A</v>
      </c>
      <c r="AA338" s="30">
        <v>1011</v>
      </c>
    </row>
    <row r="339" spans="24:27">
      <c r="X339" s="29" t="s">
        <v>139</v>
      </c>
      <c r="Y339" s="29" t="s">
        <v>311</v>
      </c>
      <c r="Z339" s="29" t="str">
        <f t="shared" si="10"/>
        <v>銅管_建築・水道用_保温10㎜_20A</v>
      </c>
      <c r="AA339" s="30">
        <v>1400</v>
      </c>
    </row>
    <row r="340" spans="24:27">
      <c r="X340" s="29" t="s">
        <v>139</v>
      </c>
      <c r="Y340" s="29" t="s">
        <v>312</v>
      </c>
      <c r="Z340" s="29" t="str">
        <f t="shared" si="10"/>
        <v>銅管_建築・水道用_保温10㎜_25A</v>
      </c>
      <c r="AA340" s="30">
        <v>1854</v>
      </c>
    </row>
    <row r="341" spans="24:27">
      <c r="X341" s="29" t="s">
        <v>139</v>
      </c>
      <c r="Y341" s="29" t="s">
        <v>313</v>
      </c>
      <c r="Z341" s="29" t="str">
        <f t="shared" si="10"/>
        <v>銅管_建築・水道用_保温10㎜_32A</v>
      </c>
      <c r="AA341" s="30">
        <v>2369</v>
      </c>
    </row>
    <row r="342" spans="24:27">
      <c r="X342" s="29" t="s">
        <v>139</v>
      </c>
      <c r="Y342" s="29" t="s">
        <v>314</v>
      </c>
      <c r="Z342" s="29" t="str">
        <f t="shared" si="10"/>
        <v>銅管_建築・水道用_保温10㎜_40A</v>
      </c>
      <c r="AA342" s="30">
        <v>2949</v>
      </c>
    </row>
    <row r="343" spans="24:27">
      <c r="X343" s="29" t="s">
        <v>139</v>
      </c>
      <c r="Y343" s="29" t="s">
        <v>315</v>
      </c>
      <c r="Z343" s="29" t="str">
        <f t="shared" si="10"/>
        <v>銅管_建築・水道用_保温10㎜_50A</v>
      </c>
      <c r="AA343" s="30">
        <v>4299</v>
      </c>
    </row>
    <row r="344" spans="24:27">
      <c r="X344" s="29" t="s">
        <v>140</v>
      </c>
      <c r="Y344" s="29" t="s">
        <v>309</v>
      </c>
      <c r="Z344" s="29" t="str">
        <f t="shared" si="10"/>
        <v>銅管_建築・水道用_保温20㎜_10A</v>
      </c>
      <c r="AA344" s="30">
        <v>2181</v>
      </c>
    </row>
    <row r="345" spans="24:27">
      <c r="X345" s="29" t="s">
        <v>140</v>
      </c>
      <c r="Y345" s="29" t="s">
        <v>310</v>
      </c>
      <c r="Z345" s="29" t="str">
        <f t="shared" si="10"/>
        <v>銅管_建築・水道用_保温20㎜_15A</v>
      </c>
      <c r="AA345" s="30">
        <v>2452</v>
      </c>
    </row>
    <row r="346" spans="24:27">
      <c r="X346" s="29" t="s">
        <v>140</v>
      </c>
      <c r="Y346" s="29" t="s">
        <v>311</v>
      </c>
      <c r="Z346" s="29" t="str">
        <f t="shared" si="10"/>
        <v>銅管_建築・水道用_保温20㎜_20A</v>
      </c>
      <c r="AA346" s="30">
        <v>3041</v>
      </c>
    </row>
    <row r="347" spans="24:27">
      <c r="X347" s="29" t="s">
        <v>140</v>
      </c>
      <c r="Y347" s="29" t="s">
        <v>312</v>
      </c>
      <c r="Z347" s="29" t="str">
        <f t="shared" si="10"/>
        <v>銅管_建築・水道用_保温20㎜_25A</v>
      </c>
      <c r="AA347" s="30">
        <v>3694</v>
      </c>
    </row>
    <row r="348" spans="24:27">
      <c r="X348" s="29" t="s">
        <v>140</v>
      </c>
      <c r="Y348" s="29" t="s">
        <v>313</v>
      </c>
      <c r="Z348" s="29" t="str">
        <f t="shared" si="10"/>
        <v>銅管_建築・水道用_保温20㎜_32A</v>
      </c>
      <c r="AA348" s="30">
        <v>4408</v>
      </c>
    </row>
    <row r="349" spans="24:27">
      <c r="X349" s="29" t="s">
        <v>140</v>
      </c>
      <c r="Y349" s="29" t="s">
        <v>314</v>
      </c>
      <c r="Z349" s="29" t="str">
        <f t="shared" si="10"/>
        <v>銅管_建築・水道用_保温20㎜_40A</v>
      </c>
      <c r="AA349" s="30">
        <v>5189</v>
      </c>
    </row>
    <row r="350" spans="24:27">
      <c r="X350" s="29" t="s">
        <v>140</v>
      </c>
      <c r="Y350" s="29" t="s">
        <v>315</v>
      </c>
      <c r="Z350" s="29" t="str">
        <f t="shared" si="10"/>
        <v>銅管_建築・水道用_保温20㎜_50A</v>
      </c>
      <c r="AA350" s="30">
        <v>6937</v>
      </c>
    </row>
    <row r="351" spans="24:27">
      <c r="X351" s="29" t="s">
        <v>141</v>
      </c>
      <c r="Y351" s="29" t="s">
        <v>309</v>
      </c>
      <c r="Z351" s="29" t="str">
        <f t="shared" si="10"/>
        <v>被覆銅管_建築・水道用_10A</v>
      </c>
      <c r="AA351" s="30">
        <v>252</v>
      </c>
    </row>
    <row r="352" spans="24:27">
      <c r="X352" s="29" t="s">
        <v>141</v>
      </c>
      <c r="Y352" s="29" t="s">
        <v>310</v>
      </c>
      <c r="Z352" s="29" t="str">
        <f t="shared" si="10"/>
        <v>被覆銅管_建築・水道用_15A</v>
      </c>
      <c r="AA352" s="30">
        <v>362</v>
      </c>
    </row>
    <row r="353" spans="24:27">
      <c r="X353" s="29" t="s">
        <v>141</v>
      </c>
      <c r="Y353" s="29" t="s">
        <v>311</v>
      </c>
      <c r="Z353" s="29" t="str">
        <f t="shared" si="10"/>
        <v>被覆銅管_建築・水道用_20A</v>
      </c>
      <c r="AA353" s="30">
        <v>652</v>
      </c>
    </row>
    <row r="354" spans="24:27">
      <c r="X354" s="29" t="s">
        <v>141</v>
      </c>
      <c r="Y354" s="29" t="s">
        <v>312</v>
      </c>
      <c r="Z354" s="29" t="str">
        <f t="shared" si="10"/>
        <v>被覆銅管_建築・水道用_25A</v>
      </c>
      <c r="AA354" s="30">
        <v>1074</v>
      </c>
    </row>
  </sheetData>
  <mergeCells count="3">
    <mergeCell ref="L2:P2"/>
    <mergeCell ref="Q2:U2"/>
    <mergeCell ref="W2:AA2"/>
  </mergeCells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590BA-9ACD-4FD2-9C5E-FD9D68A4C3C8}">
  <sheetPr codeName="Sheet5"/>
  <dimension ref="A1:AH163"/>
  <sheetViews>
    <sheetView zoomScale="75" zoomScaleNormal="75" workbookViewId="0">
      <selection activeCell="C4" sqref="C4:D4"/>
    </sheetView>
  </sheetViews>
  <sheetFormatPr defaultColWidth="8.625" defaultRowHeight="14.25"/>
  <cols>
    <col min="1" max="1" width="3.25" customWidth="1"/>
    <col min="2" max="2" width="27.5" bestFit="1" customWidth="1"/>
    <col min="3" max="3" width="4.5" customWidth="1"/>
    <col min="4" max="38" width="8.25" customWidth="1"/>
  </cols>
  <sheetData>
    <row r="1" spans="1:34">
      <c r="B1" s="21" t="s">
        <v>43</v>
      </c>
    </row>
    <row r="2" spans="1:34">
      <c r="A2" t="s">
        <v>279</v>
      </c>
      <c r="B2" s="24" t="s">
        <v>323</v>
      </c>
      <c r="D2" s="21" t="s">
        <v>323</v>
      </c>
      <c r="H2" s="21" t="s">
        <v>324</v>
      </c>
      <c r="L2" s="21" t="s">
        <v>325</v>
      </c>
      <c r="P2" s="21" t="s">
        <v>44</v>
      </c>
      <c r="T2" s="21" t="s">
        <v>45</v>
      </c>
      <c r="X2" s="21" t="s">
        <v>46</v>
      </c>
      <c r="AB2" s="21" t="s">
        <v>47</v>
      </c>
      <c r="AF2" s="21" t="s">
        <v>48</v>
      </c>
    </row>
    <row r="3" spans="1:34">
      <c r="A3" t="s">
        <v>279</v>
      </c>
      <c r="B3" s="24" t="s">
        <v>324</v>
      </c>
      <c r="D3" s="22" t="s">
        <v>49</v>
      </c>
      <c r="E3" s="15" t="s">
        <v>50</v>
      </c>
      <c r="F3" s="15" t="s">
        <v>51</v>
      </c>
      <c r="H3" s="27" t="s">
        <v>49</v>
      </c>
      <c r="I3" s="15" t="s">
        <v>50</v>
      </c>
      <c r="J3" s="15" t="s">
        <v>51</v>
      </c>
      <c r="L3" s="27" t="s">
        <v>49</v>
      </c>
      <c r="M3" s="15" t="s">
        <v>50</v>
      </c>
      <c r="N3" s="15" t="s">
        <v>51</v>
      </c>
      <c r="P3" s="22" t="s">
        <v>49</v>
      </c>
      <c r="Q3" s="15" t="s">
        <v>50</v>
      </c>
      <c r="R3" s="15" t="s">
        <v>51</v>
      </c>
      <c r="T3" s="27" t="s">
        <v>49</v>
      </c>
      <c r="U3" s="15" t="s">
        <v>50</v>
      </c>
      <c r="V3" s="15" t="s">
        <v>51</v>
      </c>
      <c r="X3" s="27" t="s">
        <v>49</v>
      </c>
      <c r="Y3" s="15" t="s">
        <v>50</v>
      </c>
      <c r="Z3" s="15" t="s">
        <v>51</v>
      </c>
      <c r="AB3" s="15" t="s">
        <v>52</v>
      </c>
      <c r="AC3" s="15" t="s">
        <v>50</v>
      </c>
      <c r="AD3" s="15" t="s">
        <v>51</v>
      </c>
      <c r="AF3" s="15" t="s">
        <v>52</v>
      </c>
      <c r="AG3" s="15" t="s">
        <v>50</v>
      </c>
      <c r="AH3" s="15" t="s">
        <v>51</v>
      </c>
    </row>
    <row r="4" spans="1:34">
      <c r="A4" t="s">
        <v>279</v>
      </c>
      <c r="B4" s="24" t="s">
        <v>325</v>
      </c>
      <c r="D4" s="16">
        <v>6.35</v>
      </c>
      <c r="E4" s="16">
        <v>22.35</v>
      </c>
      <c r="F4" s="17">
        <v>392</v>
      </c>
      <c r="H4" s="16">
        <v>6.35</v>
      </c>
      <c r="I4" s="16">
        <v>26.35</v>
      </c>
      <c r="J4" s="17">
        <v>545</v>
      </c>
      <c r="L4" s="16">
        <v>6.35</v>
      </c>
      <c r="M4" s="16">
        <v>46.35</v>
      </c>
      <c r="N4" s="17">
        <v>1687</v>
      </c>
      <c r="P4" s="16">
        <v>6.35</v>
      </c>
      <c r="Q4" s="16">
        <v>22.35</v>
      </c>
      <c r="R4" s="17">
        <v>392</v>
      </c>
      <c r="T4" s="16">
        <v>6.35</v>
      </c>
      <c r="U4" s="16">
        <v>26.35</v>
      </c>
      <c r="V4" s="17">
        <v>545</v>
      </c>
      <c r="X4" s="16">
        <v>6.35</v>
      </c>
      <c r="Y4" s="16">
        <v>46.35</v>
      </c>
      <c r="Z4" s="17">
        <v>1687</v>
      </c>
      <c r="AB4" s="16">
        <v>20</v>
      </c>
      <c r="AC4" s="16">
        <v>32</v>
      </c>
      <c r="AD4" s="17">
        <v>804</v>
      </c>
      <c r="AF4" s="16">
        <v>14</v>
      </c>
      <c r="AG4" s="16">
        <v>26.5</v>
      </c>
      <c r="AH4" s="17">
        <v>552</v>
      </c>
    </row>
    <row r="5" spans="1:34">
      <c r="A5" t="s">
        <v>279</v>
      </c>
      <c r="B5" s="24" t="s">
        <v>44</v>
      </c>
      <c r="D5" s="16">
        <v>9.52</v>
      </c>
      <c r="E5" s="16">
        <v>25.52</v>
      </c>
      <c r="F5" s="17">
        <v>512</v>
      </c>
      <c r="H5" s="16">
        <v>9.52</v>
      </c>
      <c r="I5" s="16">
        <v>29.52</v>
      </c>
      <c r="J5" s="17">
        <v>684</v>
      </c>
      <c r="L5" s="16">
        <v>9.52</v>
      </c>
      <c r="M5" s="16">
        <v>49.519999999999996</v>
      </c>
      <c r="N5" s="17">
        <v>1926</v>
      </c>
      <c r="P5" s="16">
        <v>9.52</v>
      </c>
      <c r="Q5" s="16">
        <v>25.52</v>
      </c>
      <c r="R5" s="17">
        <v>512</v>
      </c>
      <c r="T5" s="16">
        <v>9.52</v>
      </c>
      <c r="U5" s="16">
        <v>29.52</v>
      </c>
      <c r="V5" s="17">
        <v>684</v>
      </c>
      <c r="X5" s="16">
        <v>9.52</v>
      </c>
      <c r="Y5" s="16">
        <v>49.519999999999996</v>
      </c>
      <c r="Z5" s="17">
        <v>1926</v>
      </c>
      <c r="AB5" s="16">
        <v>25</v>
      </c>
      <c r="AC5" s="16">
        <v>38</v>
      </c>
      <c r="AD5" s="17">
        <v>1134</v>
      </c>
      <c r="AF5" s="16">
        <v>20</v>
      </c>
      <c r="AG5" s="16">
        <v>31</v>
      </c>
      <c r="AH5" s="17">
        <v>755</v>
      </c>
    </row>
    <row r="6" spans="1:34">
      <c r="A6" t="s">
        <v>279</v>
      </c>
      <c r="B6" s="24" t="s">
        <v>45</v>
      </c>
      <c r="D6" s="16">
        <v>12.7</v>
      </c>
      <c r="E6" s="16">
        <v>28.7</v>
      </c>
      <c r="F6" s="17">
        <v>647</v>
      </c>
      <c r="H6" s="16">
        <v>12.7</v>
      </c>
      <c r="I6" s="16">
        <v>32.700000000000003</v>
      </c>
      <c r="J6" s="17">
        <v>840</v>
      </c>
      <c r="L6" s="16">
        <v>12.7</v>
      </c>
      <c r="M6" s="16">
        <v>52.7</v>
      </c>
      <c r="N6" s="17">
        <v>2181</v>
      </c>
      <c r="P6" s="16">
        <v>12.7</v>
      </c>
      <c r="Q6" s="16">
        <v>28.7</v>
      </c>
      <c r="R6" s="17">
        <v>647</v>
      </c>
      <c r="T6" s="16">
        <v>12.7</v>
      </c>
      <c r="U6" s="16">
        <v>32.700000000000003</v>
      </c>
      <c r="V6" s="17">
        <v>840</v>
      </c>
      <c r="X6" s="16">
        <v>12.7</v>
      </c>
      <c r="Y6" s="16">
        <v>52.7</v>
      </c>
      <c r="Z6" s="17">
        <v>2181</v>
      </c>
      <c r="AB6" s="16">
        <v>30</v>
      </c>
      <c r="AC6" s="16">
        <v>48</v>
      </c>
      <c r="AD6" s="17">
        <v>1810</v>
      </c>
      <c r="AF6" s="16">
        <v>25</v>
      </c>
      <c r="AG6" s="16">
        <v>37</v>
      </c>
      <c r="AH6" s="17">
        <v>1076</v>
      </c>
    </row>
    <row r="7" spans="1:34">
      <c r="A7" t="s">
        <v>279</v>
      </c>
      <c r="B7" s="24" t="s">
        <v>46</v>
      </c>
      <c r="H7" s="16">
        <v>15.88</v>
      </c>
      <c r="I7" s="16">
        <v>35.880000000000003</v>
      </c>
      <c r="J7" s="17">
        <v>1011</v>
      </c>
      <c r="L7" s="16">
        <v>15.88</v>
      </c>
      <c r="M7" s="16">
        <v>55.88</v>
      </c>
      <c r="N7" s="17">
        <v>2452</v>
      </c>
      <c r="T7" s="16">
        <v>15.88</v>
      </c>
      <c r="U7" s="16">
        <v>35.880000000000003</v>
      </c>
      <c r="V7" s="17">
        <v>1011</v>
      </c>
      <c r="X7" s="16">
        <v>15.88</v>
      </c>
      <c r="Y7" s="16">
        <v>55.88</v>
      </c>
      <c r="Z7" s="17">
        <v>2452</v>
      </c>
      <c r="AB7" s="16">
        <v>40</v>
      </c>
      <c r="AC7" s="16">
        <v>60</v>
      </c>
      <c r="AD7" s="17">
        <v>2827</v>
      </c>
    </row>
    <row r="8" spans="1:34">
      <c r="A8" t="s">
        <v>279</v>
      </c>
      <c r="B8" t="s">
        <v>47</v>
      </c>
      <c r="H8" s="16">
        <v>19.05</v>
      </c>
      <c r="I8" s="16">
        <v>39.049999999999997</v>
      </c>
      <c r="J8" s="17">
        <v>1198</v>
      </c>
      <c r="L8" s="16">
        <v>19.05</v>
      </c>
      <c r="M8" s="16">
        <v>59.05</v>
      </c>
      <c r="N8" s="17">
        <v>2739</v>
      </c>
      <c r="T8" s="16">
        <v>19.05</v>
      </c>
      <c r="U8" s="16">
        <v>39.049999999999997</v>
      </c>
      <c r="V8" s="17">
        <v>1198</v>
      </c>
      <c r="X8" s="16">
        <v>19.05</v>
      </c>
      <c r="Y8" s="16">
        <v>59.05</v>
      </c>
      <c r="Z8" s="17">
        <v>2739</v>
      </c>
      <c r="AB8" s="16">
        <v>50</v>
      </c>
      <c r="AC8" s="16">
        <v>76</v>
      </c>
      <c r="AD8" s="17">
        <v>4536</v>
      </c>
      <c r="AF8" s="21" t="s">
        <v>53</v>
      </c>
    </row>
    <row r="9" spans="1:34">
      <c r="A9" t="s">
        <v>279</v>
      </c>
      <c r="B9" t="s">
        <v>48</v>
      </c>
      <c r="H9" s="16">
        <v>22.22</v>
      </c>
      <c r="I9" s="16">
        <v>42.22</v>
      </c>
      <c r="J9" s="17">
        <v>1400</v>
      </c>
      <c r="L9" s="16">
        <v>22.22</v>
      </c>
      <c r="M9" s="16">
        <v>62.22</v>
      </c>
      <c r="N9" s="17">
        <v>3041</v>
      </c>
      <c r="T9" s="16">
        <v>22.22</v>
      </c>
      <c r="U9" s="16">
        <v>42.22</v>
      </c>
      <c r="V9" s="17">
        <v>1400</v>
      </c>
      <c r="X9" s="16">
        <v>22.22</v>
      </c>
      <c r="Y9" s="16">
        <v>62.22</v>
      </c>
      <c r="Z9" s="17">
        <v>3041</v>
      </c>
      <c r="AB9" s="16">
        <v>65</v>
      </c>
      <c r="AC9" s="16">
        <v>89</v>
      </c>
      <c r="AD9" s="17">
        <v>6221</v>
      </c>
      <c r="AF9" s="15" t="s">
        <v>52</v>
      </c>
      <c r="AG9" s="15" t="s">
        <v>50</v>
      </c>
      <c r="AH9" s="15" t="s">
        <v>51</v>
      </c>
    </row>
    <row r="10" spans="1:34">
      <c r="A10" t="s">
        <v>279</v>
      </c>
      <c r="B10" t="s">
        <v>53</v>
      </c>
      <c r="H10" s="16">
        <v>25.4</v>
      </c>
      <c r="I10" s="16">
        <v>45.4</v>
      </c>
      <c r="J10" s="17">
        <v>1619</v>
      </c>
      <c r="L10" s="16">
        <v>25.4</v>
      </c>
      <c r="M10" s="16">
        <v>65.400000000000006</v>
      </c>
      <c r="N10" s="17">
        <v>3359</v>
      </c>
      <c r="T10" s="16">
        <v>25.4</v>
      </c>
      <c r="U10" s="16">
        <v>45.4</v>
      </c>
      <c r="V10" s="17">
        <v>1619</v>
      </c>
      <c r="X10" s="16">
        <v>25.4</v>
      </c>
      <c r="Y10" s="16">
        <v>65.400000000000006</v>
      </c>
      <c r="Z10" s="17">
        <v>3359</v>
      </c>
      <c r="AF10" s="16">
        <v>14</v>
      </c>
      <c r="AG10" s="16">
        <v>19.399999999999999</v>
      </c>
      <c r="AH10" s="16">
        <v>296</v>
      </c>
    </row>
    <row r="11" spans="1:34">
      <c r="A11" t="s">
        <v>279</v>
      </c>
      <c r="B11" t="s">
        <v>54</v>
      </c>
      <c r="H11" s="16">
        <v>28.58</v>
      </c>
      <c r="I11" s="16">
        <v>48.58</v>
      </c>
      <c r="J11" s="17">
        <v>1854</v>
      </c>
      <c r="L11" s="16">
        <v>28.58</v>
      </c>
      <c r="M11" s="16">
        <v>68.58</v>
      </c>
      <c r="N11" s="17">
        <v>3694</v>
      </c>
      <c r="T11" s="16">
        <v>28.58</v>
      </c>
      <c r="U11" s="16">
        <v>48.58</v>
      </c>
      <c r="V11" s="17">
        <v>1854</v>
      </c>
      <c r="X11" s="16">
        <v>28.58</v>
      </c>
      <c r="Y11" s="16">
        <v>68.58</v>
      </c>
      <c r="Z11" s="17">
        <v>3694</v>
      </c>
      <c r="AF11" s="16">
        <v>16</v>
      </c>
      <c r="AG11" s="16">
        <v>21</v>
      </c>
      <c r="AH11" s="16">
        <v>347</v>
      </c>
    </row>
    <row r="12" spans="1:34">
      <c r="A12" t="s">
        <v>279</v>
      </c>
      <c r="B12" t="s">
        <v>55</v>
      </c>
      <c r="H12" s="16">
        <v>31.75</v>
      </c>
      <c r="I12" s="16">
        <v>51.75</v>
      </c>
      <c r="J12" s="17">
        <v>2103</v>
      </c>
      <c r="L12" s="16">
        <v>31.75</v>
      </c>
      <c r="M12" s="16">
        <v>71.75</v>
      </c>
      <c r="N12" s="17">
        <v>4043</v>
      </c>
      <c r="T12" s="16">
        <v>31.75</v>
      </c>
      <c r="U12" s="16">
        <v>51.75</v>
      </c>
      <c r="V12" s="17">
        <v>2103</v>
      </c>
      <c r="X12" s="16">
        <v>31.75</v>
      </c>
      <c r="Y12" s="16">
        <v>71.75</v>
      </c>
      <c r="Z12" s="17">
        <v>4043</v>
      </c>
    </row>
    <row r="13" spans="1:34">
      <c r="A13" t="s">
        <v>279</v>
      </c>
      <c r="B13" t="s">
        <v>56</v>
      </c>
      <c r="H13" s="16">
        <v>34.92</v>
      </c>
      <c r="I13" s="16">
        <v>54.92</v>
      </c>
      <c r="J13" s="17">
        <v>2369</v>
      </c>
      <c r="L13" s="16">
        <v>34.92</v>
      </c>
      <c r="M13" s="16">
        <v>74.92</v>
      </c>
      <c r="N13" s="17">
        <v>4408</v>
      </c>
      <c r="T13" s="16">
        <v>34.92</v>
      </c>
      <c r="U13" s="16">
        <v>54.92</v>
      </c>
      <c r="V13" s="17">
        <v>2369</v>
      </c>
      <c r="X13" s="16">
        <v>34.92</v>
      </c>
      <c r="Y13" s="16">
        <v>74.92</v>
      </c>
      <c r="Z13" s="17">
        <v>4408</v>
      </c>
    </row>
    <row r="14" spans="1:34">
      <c r="A14" t="s">
        <v>279</v>
      </c>
      <c r="B14" t="s">
        <v>57</v>
      </c>
      <c r="H14" s="16">
        <v>38.1</v>
      </c>
      <c r="I14" s="16">
        <v>58.1</v>
      </c>
      <c r="J14" s="17">
        <v>2651</v>
      </c>
      <c r="L14" s="16">
        <v>38.1</v>
      </c>
      <c r="M14" s="16">
        <v>78.099999999999994</v>
      </c>
      <c r="N14" s="17">
        <v>4791</v>
      </c>
      <c r="T14" s="16">
        <v>38.1</v>
      </c>
      <c r="U14" s="16">
        <v>58.1</v>
      </c>
      <c r="V14" s="17">
        <v>2651</v>
      </c>
      <c r="X14" s="16">
        <v>38.1</v>
      </c>
      <c r="Y14" s="16">
        <v>78.099999999999994</v>
      </c>
      <c r="Z14" s="17">
        <v>4791</v>
      </c>
    </row>
    <row r="15" spans="1:34">
      <c r="A15" t="s">
        <v>279</v>
      </c>
      <c r="B15" t="s">
        <v>58</v>
      </c>
      <c r="E15" s="25"/>
      <c r="H15" s="16">
        <v>41.28</v>
      </c>
      <c r="I15" s="16">
        <v>61.28</v>
      </c>
      <c r="J15" s="17">
        <v>2949</v>
      </c>
      <c r="L15" s="16">
        <v>41.28</v>
      </c>
      <c r="M15" s="16">
        <v>81.28</v>
      </c>
      <c r="N15" s="17">
        <v>5189</v>
      </c>
      <c r="R15" s="25"/>
      <c r="X15" s="25"/>
      <c r="AA15" s="25"/>
      <c r="AE15" s="25"/>
    </row>
    <row r="16" spans="1:34">
      <c r="A16" t="s">
        <v>279</v>
      </c>
      <c r="B16" s="24" t="s">
        <v>59</v>
      </c>
      <c r="E16" s="25"/>
      <c r="H16" s="16">
        <v>44.45</v>
      </c>
      <c r="I16" s="16">
        <v>64.45</v>
      </c>
      <c r="J16" s="17">
        <v>3262</v>
      </c>
      <c r="L16" s="16">
        <v>44.45</v>
      </c>
      <c r="M16" s="16">
        <v>84.45</v>
      </c>
      <c r="N16" s="17">
        <v>5601</v>
      </c>
      <c r="T16" s="25"/>
      <c r="X16" s="25"/>
    </row>
    <row r="17" spans="1:34">
      <c r="A17" t="s">
        <v>279</v>
      </c>
      <c r="B17" t="s">
        <v>60</v>
      </c>
      <c r="E17" s="25"/>
      <c r="H17" s="16">
        <v>50.8</v>
      </c>
      <c r="I17" s="16">
        <v>70.8</v>
      </c>
      <c r="J17" s="17">
        <v>3937</v>
      </c>
      <c r="L17" s="16">
        <v>50.8</v>
      </c>
      <c r="M17" s="16">
        <v>90.8</v>
      </c>
      <c r="N17" s="17">
        <v>6475</v>
      </c>
      <c r="T17" s="25"/>
      <c r="X17" s="25"/>
    </row>
    <row r="18" spans="1:34">
      <c r="A18" t="s">
        <v>279</v>
      </c>
      <c r="B18" t="s">
        <v>276</v>
      </c>
      <c r="E18" s="25"/>
      <c r="H18" s="16">
        <v>53.98</v>
      </c>
      <c r="I18" s="16">
        <v>73.97999999999999</v>
      </c>
      <c r="J18" s="17">
        <v>4299</v>
      </c>
      <c r="L18" s="16">
        <v>53.98</v>
      </c>
      <c r="M18" s="16">
        <v>93.97999999999999</v>
      </c>
      <c r="N18" s="17">
        <v>6937</v>
      </c>
      <c r="T18" s="25"/>
      <c r="X18" s="25"/>
    </row>
    <row r="19" spans="1:34">
      <c r="A19" t="s">
        <v>279</v>
      </c>
      <c r="B19" t="s">
        <v>62</v>
      </c>
    </row>
    <row r="20" spans="1:34">
      <c r="A20" t="s">
        <v>279</v>
      </c>
      <c r="B20" t="s">
        <v>63</v>
      </c>
      <c r="D20" s="21" t="s">
        <v>54</v>
      </c>
      <c r="H20" s="21" t="s">
        <v>55</v>
      </c>
      <c r="L20" s="21" t="s">
        <v>56</v>
      </c>
      <c r="P20" s="21" t="s">
        <v>64</v>
      </c>
      <c r="T20" s="21" t="s">
        <v>65</v>
      </c>
      <c r="X20" s="21" t="s">
        <v>59</v>
      </c>
      <c r="AB20" s="21" t="s">
        <v>66</v>
      </c>
      <c r="AF20" s="21" t="s">
        <v>61</v>
      </c>
    </row>
    <row r="21" spans="1:34">
      <c r="A21" t="s">
        <v>279</v>
      </c>
      <c r="B21" t="s">
        <v>67</v>
      </c>
      <c r="D21" s="15" t="s">
        <v>52</v>
      </c>
      <c r="E21" s="15" t="s">
        <v>50</v>
      </c>
      <c r="F21" s="15" t="s">
        <v>51</v>
      </c>
      <c r="H21" s="18" t="s">
        <v>52</v>
      </c>
      <c r="I21" s="15" t="s">
        <v>50</v>
      </c>
      <c r="J21" s="15" t="s">
        <v>51</v>
      </c>
      <c r="L21" s="18" t="s">
        <v>52</v>
      </c>
      <c r="M21" s="15" t="s">
        <v>50</v>
      </c>
      <c r="N21" s="15" t="s">
        <v>51</v>
      </c>
      <c r="P21" s="15" t="s">
        <v>52</v>
      </c>
      <c r="Q21" s="18" t="s">
        <v>50</v>
      </c>
      <c r="R21" s="18" t="s">
        <v>51</v>
      </c>
      <c r="T21" s="15" t="s">
        <v>52</v>
      </c>
      <c r="U21" s="18" t="s">
        <v>50</v>
      </c>
      <c r="V21" s="18" t="s">
        <v>51</v>
      </c>
      <c r="X21" s="15" t="s">
        <v>52</v>
      </c>
      <c r="Y21" s="15" t="s">
        <v>50</v>
      </c>
      <c r="Z21" s="15" t="s">
        <v>51</v>
      </c>
      <c r="AB21" s="15" t="s">
        <v>52</v>
      </c>
      <c r="AC21" s="18" t="s">
        <v>50</v>
      </c>
      <c r="AD21" s="18" t="s">
        <v>51</v>
      </c>
      <c r="AF21" s="15" t="s">
        <v>52</v>
      </c>
      <c r="AG21" s="18" t="s">
        <v>50</v>
      </c>
      <c r="AH21" s="18" t="s">
        <v>51</v>
      </c>
    </row>
    <row r="22" spans="1:34">
      <c r="A22" t="s">
        <v>279</v>
      </c>
      <c r="B22" t="s">
        <v>13</v>
      </c>
      <c r="D22" s="16">
        <v>10</v>
      </c>
      <c r="E22" s="16">
        <v>14</v>
      </c>
      <c r="F22" s="17">
        <v>154</v>
      </c>
      <c r="H22" s="16">
        <v>14</v>
      </c>
      <c r="I22" s="16">
        <v>19</v>
      </c>
      <c r="J22" s="17">
        <v>284</v>
      </c>
      <c r="L22" s="16">
        <v>14</v>
      </c>
      <c r="M22" s="16">
        <v>21.5</v>
      </c>
      <c r="N22" s="17">
        <v>363</v>
      </c>
      <c r="P22" s="16">
        <v>20</v>
      </c>
      <c r="Q22" s="16">
        <v>30.5</v>
      </c>
      <c r="R22" s="17">
        <v>731</v>
      </c>
      <c r="T22" s="16">
        <v>22</v>
      </c>
      <c r="U22" s="16">
        <v>30.5</v>
      </c>
      <c r="V22" s="17">
        <v>731</v>
      </c>
      <c r="X22" s="16">
        <v>12</v>
      </c>
      <c r="Y22" s="16">
        <v>17.7</v>
      </c>
      <c r="Z22" s="17">
        <v>246</v>
      </c>
      <c r="AB22" s="16" t="s">
        <v>68</v>
      </c>
      <c r="AC22" s="16">
        <v>21</v>
      </c>
      <c r="AD22" s="17">
        <v>346</v>
      </c>
      <c r="AF22" s="16" t="s">
        <v>69</v>
      </c>
      <c r="AG22" s="16">
        <v>19.100000000000001</v>
      </c>
      <c r="AH22" s="17">
        <v>287</v>
      </c>
    </row>
    <row r="23" spans="1:34">
      <c r="A23" t="s">
        <v>279</v>
      </c>
      <c r="B23" t="s">
        <v>70</v>
      </c>
      <c r="D23" s="16">
        <v>14</v>
      </c>
      <c r="E23" s="16">
        <v>18</v>
      </c>
      <c r="F23" s="17">
        <v>254</v>
      </c>
      <c r="H23" s="16">
        <v>16</v>
      </c>
      <c r="I23" s="16">
        <v>21</v>
      </c>
      <c r="J23" s="17">
        <v>346</v>
      </c>
      <c r="L23" s="16">
        <v>16</v>
      </c>
      <c r="M23" s="16">
        <v>23</v>
      </c>
      <c r="N23" s="17">
        <v>415</v>
      </c>
      <c r="P23" s="16">
        <v>30</v>
      </c>
      <c r="Q23" s="16">
        <v>41</v>
      </c>
      <c r="R23" s="17">
        <v>1320</v>
      </c>
      <c r="T23" s="16">
        <v>28</v>
      </c>
      <c r="U23" s="16">
        <v>36.5</v>
      </c>
      <c r="V23" s="17">
        <v>1046</v>
      </c>
      <c r="X23" s="16">
        <v>14</v>
      </c>
      <c r="Y23" s="16">
        <v>21.5</v>
      </c>
      <c r="Z23" s="17">
        <v>363</v>
      </c>
      <c r="AB23" s="16" t="s">
        <v>71</v>
      </c>
      <c r="AC23" s="16">
        <v>26.5</v>
      </c>
      <c r="AD23" s="17">
        <v>552</v>
      </c>
      <c r="AF23" s="16" t="s">
        <v>72</v>
      </c>
      <c r="AG23" s="16">
        <v>25.4</v>
      </c>
      <c r="AH23" s="17">
        <v>507</v>
      </c>
    </row>
    <row r="24" spans="1:34">
      <c r="A24" t="s">
        <v>279</v>
      </c>
      <c r="B24" t="s">
        <v>22</v>
      </c>
      <c r="D24" s="16">
        <v>26</v>
      </c>
      <c r="E24" s="16">
        <v>22</v>
      </c>
      <c r="F24" s="17">
        <v>380</v>
      </c>
      <c r="H24" s="16">
        <v>22</v>
      </c>
      <c r="I24" s="16">
        <v>27.5</v>
      </c>
      <c r="J24" s="17">
        <v>594</v>
      </c>
      <c r="L24" s="16">
        <v>22</v>
      </c>
      <c r="M24" s="16">
        <v>30.5</v>
      </c>
      <c r="N24" s="17">
        <v>731</v>
      </c>
      <c r="P24" s="16">
        <v>40</v>
      </c>
      <c r="Q24" s="16">
        <v>55</v>
      </c>
      <c r="R24" s="17">
        <v>2376</v>
      </c>
      <c r="T24" s="16">
        <v>36</v>
      </c>
      <c r="U24" s="16">
        <v>45.5</v>
      </c>
      <c r="V24" s="17">
        <v>1626</v>
      </c>
      <c r="X24" s="16">
        <v>16</v>
      </c>
      <c r="Y24" s="16">
        <v>23</v>
      </c>
      <c r="Z24" s="17">
        <v>415</v>
      </c>
      <c r="AB24" s="16" t="s">
        <v>73</v>
      </c>
      <c r="AC24" s="16">
        <v>33.299999999999997</v>
      </c>
      <c r="AD24" s="17">
        <v>871</v>
      </c>
      <c r="AF24" s="16" t="s">
        <v>74</v>
      </c>
      <c r="AG24" s="16">
        <v>31.8</v>
      </c>
      <c r="AH24" s="17">
        <v>794</v>
      </c>
    </row>
    <row r="25" spans="1:34">
      <c r="A25" t="s">
        <v>279</v>
      </c>
      <c r="B25" t="s">
        <v>75</v>
      </c>
      <c r="D25" s="16">
        <v>22</v>
      </c>
      <c r="E25" s="16">
        <v>26</v>
      </c>
      <c r="F25" s="17">
        <v>531</v>
      </c>
      <c r="H25" s="16">
        <v>28</v>
      </c>
      <c r="I25" s="16">
        <v>34</v>
      </c>
      <c r="J25" s="17">
        <v>908</v>
      </c>
      <c r="L25" s="16">
        <v>28</v>
      </c>
      <c r="M25" s="16">
        <v>36.5</v>
      </c>
      <c r="N25" s="17">
        <v>1046</v>
      </c>
      <c r="P25" s="16">
        <v>50</v>
      </c>
      <c r="Q25" s="16">
        <v>66</v>
      </c>
      <c r="R25" s="17">
        <v>3421</v>
      </c>
      <c r="T25" s="16">
        <v>42</v>
      </c>
      <c r="U25" s="16">
        <v>52</v>
      </c>
      <c r="V25" s="17">
        <v>2124</v>
      </c>
      <c r="X25" s="16">
        <v>22</v>
      </c>
      <c r="Y25" s="16">
        <v>30.5</v>
      </c>
      <c r="Z25" s="17">
        <v>731</v>
      </c>
      <c r="AB25" s="16" t="s">
        <v>76</v>
      </c>
      <c r="AC25" s="16">
        <v>41.9</v>
      </c>
      <c r="AD25" s="17">
        <v>1379</v>
      </c>
      <c r="AF25" s="16" t="s">
        <v>77</v>
      </c>
      <c r="AG25" s="16">
        <v>38.1</v>
      </c>
      <c r="AH25" s="17">
        <v>1140</v>
      </c>
    </row>
    <row r="26" spans="1:34">
      <c r="A26" t="s">
        <v>279</v>
      </c>
      <c r="B26" t="s">
        <v>78</v>
      </c>
      <c r="D26" s="16">
        <v>28</v>
      </c>
      <c r="E26" s="16">
        <v>34</v>
      </c>
      <c r="F26" s="17">
        <v>908</v>
      </c>
      <c r="H26" s="16">
        <v>36</v>
      </c>
      <c r="I26" s="16">
        <v>42</v>
      </c>
      <c r="J26" s="17">
        <v>1385</v>
      </c>
      <c r="L26" s="16">
        <v>36</v>
      </c>
      <c r="M26" s="16">
        <v>45.5</v>
      </c>
      <c r="N26" s="17">
        <v>1626</v>
      </c>
      <c r="P26" s="16">
        <v>65</v>
      </c>
      <c r="Q26" s="16">
        <v>86</v>
      </c>
      <c r="R26" s="17">
        <v>5809</v>
      </c>
      <c r="T26" s="16">
        <v>54</v>
      </c>
      <c r="U26" s="16">
        <v>64.5</v>
      </c>
      <c r="V26" s="17">
        <v>3267</v>
      </c>
      <c r="X26" s="16">
        <v>28</v>
      </c>
      <c r="Y26" s="16">
        <v>36.5</v>
      </c>
      <c r="Z26" s="17">
        <v>1046</v>
      </c>
      <c r="AB26" s="16" t="s">
        <v>79</v>
      </c>
      <c r="AC26" s="16">
        <v>47.8</v>
      </c>
      <c r="AD26" s="17">
        <v>1795</v>
      </c>
      <c r="AF26" s="16" t="s">
        <v>80</v>
      </c>
      <c r="AG26" s="16">
        <v>50.8</v>
      </c>
      <c r="AH26" s="17">
        <v>2027</v>
      </c>
    </row>
    <row r="27" spans="1:34">
      <c r="A27" t="s">
        <v>279</v>
      </c>
      <c r="B27" t="s">
        <v>81</v>
      </c>
      <c r="D27" s="16">
        <v>36</v>
      </c>
      <c r="E27" s="16">
        <v>42</v>
      </c>
      <c r="F27" s="17">
        <v>1385</v>
      </c>
      <c r="H27" s="16">
        <v>42</v>
      </c>
      <c r="I27" s="16">
        <v>48</v>
      </c>
      <c r="J27" s="17">
        <v>1810</v>
      </c>
      <c r="L27" s="16">
        <v>42</v>
      </c>
      <c r="M27" s="16">
        <v>52</v>
      </c>
      <c r="N27" s="17">
        <v>2124</v>
      </c>
      <c r="P27" s="16">
        <v>80</v>
      </c>
      <c r="Q27" s="16">
        <v>103</v>
      </c>
      <c r="R27" s="17">
        <v>8332</v>
      </c>
      <c r="T27" s="16">
        <v>70</v>
      </c>
      <c r="U27" s="16">
        <v>81</v>
      </c>
      <c r="V27" s="17">
        <v>5153</v>
      </c>
      <c r="X27" s="16">
        <v>36</v>
      </c>
      <c r="Y27" s="16">
        <v>45.5</v>
      </c>
      <c r="Z27" s="17">
        <v>1626</v>
      </c>
      <c r="AB27" s="16" t="s">
        <v>82</v>
      </c>
      <c r="AC27" s="16">
        <v>59.6</v>
      </c>
      <c r="AD27" s="17">
        <v>2790</v>
      </c>
      <c r="AF27" s="16" t="s">
        <v>83</v>
      </c>
      <c r="AG27" s="16">
        <v>63.5</v>
      </c>
      <c r="AH27" s="17">
        <v>3167</v>
      </c>
    </row>
    <row r="28" spans="1:34">
      <c r="A28" t="s">
        <v>279</v>
      </c>
      <c r="B28" t="s">
        <v>84</v>
      </c>
      <c r="D28" s="16">
        <v>42</v>
      </c>
      <c r="E28" s="16">
        <v>48</v>
      </c>
      <c r="F28" s="17">
        <v>1810</v>
      </c>
      <c r="H28" s="16">
        <v>54</v>
      </c>
      <c r="I28" s="16">
        <v>60</v>
      </c>
      <c r="J28" s="17">
        <v>2827</v>
      </c>
      <c r="L28" s="16">
        <v>54</v>
      </c>
      <c r="M28" s="16">
        <v>64.5</v>
      </c>
      <c r="N28" s="17">
        <v>3267</v>
      </c>
      <c r="T28" s="16">
        <v>82</v>
      </c>
      <c r="U28" s="16">
        <v>94.5</v>
      </c>
      <c r="V28" s="20">
        <v>7014</v>
      </c>
      <c r="X28" s="16">
        <v>42</v>
      </c>
      <c r="Y28" s="16">
        <v>52</v>
      </c>
      <c r="Z28" s="17">
        <v>2124</v>
      </c>
      <c r="AB28" s="16" t="s">
        <v>85</v>
      </c>
      <c r="AC28" s="16">
        <v>75.2</v>
      </c>
      <c r="AD28" s="17">
        <v>4441</v>
      </c>
      <c r="AF28" s="16" t="s">
        <v>86</v>
      </c>
      <c r="AG28" s="16">
        <v>76.2</v>
      </c>
      <c r="AH28" s="17">
        <v>4560</v>
      </c>
    </row>
    <row r="29" spans="1:34">
      <c r="A29" t="s">
        <v>279</v>
      </c>
      <c r="B29" t="s">
        <v>87</v>
      </c>
      <c r="D29" s="16">
        <v>54</v>
      </c>
      <c r="E29" s="16">
        <v>60</v>
      </c>
      <c r="F29" s="17">
        <v>2827</v>
      </c>
      <c r="T29" s="16">
        <v>100</v>
      </c>
      <c r="U29" s="16">
        <v>116.5</v>
      </c>
      <c r="V29" s="20">
        <v>10660</v>
      </c>
      <c r="X29" s="16">
        <v>54</v>
      </c>
      <c r="Y29" s="16">
        <v>64.5</v>
      </c>
      <c r="Z29" s="17">
        <v>3267</v>
      </c>
      <c r="AB29" s="16" t="s">
        <v>88</v>
      </c>
      <c r="AC29" s="16">
        <v>87.9</v>
      </c>
      <c r="AD29" s="17">
        <v>6068</v>
      </c>
    </row>
    <row r="30" spans="1:34">
      <c r="A30" t="s">
        <v>279</v>
      </c>
      <c r="B30" t="s">
        <v>89</v>
      </c>
      <c r="D30" s="16">
        <v>70</v>
      </c>
      <c r="E30" s="16">
        <v>76</v>
      </c>
      <c r="F30" s="17">
        <v>4536</v>
      </c>
      <c r="AB30" s="16" t="s">
        <v>90</v>
      </c>
      <c r="AC30" s="16">
        <v>100.7</v>
      </c>
      <c r="AD30" s="17">
        <v>7964</v>
      </c>
    </row>
    <row r="31" spans="1:34">
      <c r="A31" t="s">
        <v>279</v>
      </c>
      <c r="B31" t="s">
        <v>91</v>
      </c>
      <c r="D31" s="16">
        <v>82</v>
      </c>
      <c r="E31" s="16">
        <v>89</v>
      </c>
      <c r="F31" s="17">
        <v>6221</v>
      </c>
      <c r="AB31" s="16" t="s">
        <v>92</v>
      </c>
      <c r="AC31" s="16">
        <v>113.4</v>
      </c>
      <c r="AD31" s="17">
        <v>10100</v>
      </c>
    </row>
    <row r="32" spans="1:34">
      <c r="A32" t="s">
        <v>279</v>
      </c>
      <c r="B32" t="s">
        <v>93</v>
      </c>
      <c r="D32" s="16">
        <v>100</v>
      </c>
      <c r="E32" s="16">
        <v>114</v>
      </c>
      <c r="F32" s="17">
        <v>10207</v>
      </c>
    </row>
    <row r="33" spans="1:30">
      <c r="A33" t="s">
        <v>279</v>
      </c>
      <c r="B33" t="s">
        <v>94</v>
      </c>
    </row>
    <row r="34" spans="1:30">
      <c r="A34" t="s">
        <v>279</v>
      </c>
      <c r="B34" t="s">
        <v>95</v>
      </c>
      <c r="D34" s="21" t="s">
        <v>62</v>
      </c>
      <c r="H34" s="21" t="s">
        <v>94</v>
      </c>
      <c r="L34" s="21" t="s">
        <v>95</v>
      </c>
      <c r="P34" s="21" t="s">
        <v>96</v>
      </c>
      <c r="T34" s="21" t="s">
        <v>12</v>
      </c>
      <c r="X34" s="21" t="s">
        <v>97</v>
      </c>
      <c r="AB34" s="21" t="s">
        <v>98</v>
      </c>
    </row>
    <row r="35" spans="1:30">
      <c r="A35" t="s">
        <v>279</v>
      </c>
      <c r="B35" t="s">
        <v>96</v>
      </c>
      <c r="D35" s="15" t="s">
        <v>52</v>
      </c>
      <c r="E35" s="15" t="s">
        <v>50</v>
      </c>
      <c r="F35" s="15" t="s">
        <v>51</v>
      </c>
      <c r="H35" s="15" t="s">
        <v>52</v>
      </c>
      <c r="I35" s="15" t="s">
        <v>50</v>
      </c>
      <c r="J35" s="15" t="s">
        <v>51</v>
      </c>
      <c r="L35" s="15" t="s">
        <v>52</v>
      </c>
      <c r="M35" s="15" t="s">
        <v>50</v>
      </c>
      <c r="N35" s="15" t="s">
        <v>51</v>
      </c>
      <c r="P35" s="15" t="s">
        <v>52</v>
      </c>
      <c r="Q35" s="15" t="s">
        <v>50</v>
      </c>
      <c r="R35" s="15" t="s">
        <v>51</v>
      </c>
      <c r="T35" s="15" t="s">
        <v>52</v>
      </c>
      <c r="U35" s="15" t="s">
        <v>50</v>
      </c>
      <c r="V35" s="15" t="s">
        <v>51</v>
      </c>
      <c r="X35" s="15" t="s">
        <v>52</v>
      </c>
      <c r="Y35" s="15" t="s">
        <v>50</v>
      </c>
      <c r="Z35" s="15" t="s">
        <v>51</v>
      </c>
      <c r="AB35" s="15" t="s">
        <v>52</v>
      </c>
      <c r="AC35" s="15" t="s">
        <v>50</v>
      </c>
      <c r="AD35" s="15" t="s">
        <v>51</v>
      </c>
    </row>
    <row r="36" spans="1:30">
      <c r="A36" t="s">
        <v>279</v>
      </c>
      <c r="B36" t="s">
        <v>12</v>
      </c>
      <c r="D36" s="16">
        <v>10</v>
      </c>
      <c r="E36" s="16">
        <v>14.9</v>
      </c>
      <c r="F36" s="17">
        <v>174</v>
      </c>
      <c r="H36" s="16">
        <v>16</v>
      </c>
      <c r="I36" s="16">
        <v>21</v>
      </c>
      <c r="J36" s="17">
        <v>346</v>
      </c>
      <c r="L36" s="16">
        <v>16</v>
      </c>
      <c r="M36" s="16">
        <v>31</v>
      </c>
      <c r="N36" s="17">
        <v>755</v>
      </c>
      <c r="P36" s="16">
        <v>16</v>
      </c>
      <c r="Q36" s="16">
        <v>61</v>
      </c>
      <c r="R36" s="17">
        <v>2922</v>
      </c>
      <c r="T36" s="16">
        <v>7</v>
      </c>
      <c r="U36" s="16">
        <v>20</v>
      </c>
      <c r="V36" s="17">
        <v>314</v>
      </c>
      <c r="X36" s="16">
        <v>7</v>
      </c>
      <c r="Y36" s="16">
        <v>30</v>
      </c>
      <c r="Z36" s="17">
        <v>707</v>
      </c>
      <c r="AB36" s="16">
        <v>7</v>
      </c>
      <c r="AC36" s="16">
        <v>50</v>
      </c>
      <c r="AD36" s="17">
        <v>1963</v>
      </c>
    </row>
    <row r="37" spans="1:30">
      <c r="A37" t="s">
        <v>279</v>
      </c>
      <c r="B37" t="s">
        <v>97</v>
      </c>
      <c r="D37" s="16">
        <v>12</v>
      </c>
      <c r="E37" s="16">
        <v>17.7</v>
      </c>
      <c r="F37" s="17">
        <v>246</v>
      </c>
      <c r="H37" s="16">
        <v>18</v>
      </c>
      <c r="I37" s="16">
        <v>23</v>
      </c>
      <c r="J37" s="17">
        <v>415</v>
      </c>
      <c r="L37" s="16">
        <v>18</v>
      </c>
      <c r="M37" s="16">
        <v>33</v>
      </c>
      <c r="N37" s="17">
        <v>855</v>
      </c>
      <c r="P37" s="16">
        <v>18</v>
      </c>
      <c r="Q37" s="16">
        <v>63</v>
      </c>
      <c r="R37" s="17">
        <v>3117</v>
      </c>
      <c r="T37" s="16">
        <v>10</v>
      </c>
      <c r="U37" s="16">
        <v>23</v>
      </c>
      <c r="V37" s="17">
        <v>415</v>
      </c>
      <c r="X37" s="16">
        <v>10</v>
      </c>
      <c r="Y37" s="16">
        <v>33</v>
      </c>
      <c r="Z37" s="17">
        <v>855</v>
      </c>
      <c r="AB37" s="16">
        <v>10</v>
      </c>
      <c r="AC37" s="16">
        <v>53</v>
      </c>
      <c r="AD37" s="17">
        <v>2206</v>
      </c>
    </row>
    <row r="38" spans="1:30">
      <c r="A38" t="s">
        <v>279</v>
      </c>
      <c r="B38" t="s">
        <v>98</v>
      </c>
      <c r="D38" s="16">
        <v>15</v>
      </c>
      <c r="E38" s="16">
        <v>20.6</v>
      </c>
      <c r="F38" s="17">
        <v>333</v>
      </c>
      <c r="H38" s="16">
        <v>22</v>
      </c>
      <c r="I38" s="16">
        <v>28</v>
      </c>
      <c r="J38" s="17">
        <v>616</v>
      </c>
      <c r="L38" s="16">
        <v>22</v>
      </c>
      <c r="M38" s="16">
        <v>38</v>
      </c>
      <c r="N38" s="17">
        <v>1134</v>
      </c>
      <c r="P38" s="16">
        <v>22</v>
      </c>
      <c r="Q38" s="16">
        <v>68</v>
      </c>
      <c r="R38" s="17">
        <v>3632</v>
      </c>
      <c r="T38" s="16">
        <v>13</v>
      </c>
      <c r="U38" s="16">
        <v>27</v>
      </c>
      <c r="V38" s="17">
        <v>573</v>
      </c>
      <c r="X38" s="16">
        <v>13</v>
      </c>
      <c r="Y38" s="16">
        <v>37</v>
      </c>
      <c r="Z38" s="17">
        <v>1075</v>
      </c>
      <c r="AB38" s="16">
        <v>13</v>
      </c>
      <c r="AC38" s="16">
        <v>57</v>
      </c>
      <c r="AD38" s="17">
        <v>2552</v>
      </c>
    </row>
    <row r="39" spans="1:30">
      <c r="A39" t="s">
        <v>279</v>
      </c>
      <c r="B39" t="s">
        <v>99</v>
      </c>
      <c r="D39" s="16">
        <v>17</v>
      </c>
      <c r="E39" s="16">
        <v>23.1</v>
      </c>
      <c r="F39" s="17">
        <v>419</v>
      </c>
      <c r="H39" s="16">
        <v>25</v>
      </c>
      <c r="I39" s="16">
        <v>30.5</v>
      </c>
      <c r="J39" s="17">
        <v>731</v>
      </c>
      <c r="L39" s="16">
        <v>25</v>
      </c>
      <c r="M39" s="16">
        <v>40.5</v>
      </c>
      <c r="N39" s="17">
        <v>1288</v>
      </c>
      <c r="P39" s="16">
        <v>25</v>
      </c>
      <c r="Q39" s="16">
        <v>70.5</v>
      </c>
      <c r="R39" s="17">
        <v>3904</v>
      </c>
      <c r="T39" s="16">
        <v>16</v>
      </c>
      <c r="U39" s="16">
        <v>31.5</v>
      </c>
      <c r="V39" s="17">
        <v>779</v>
      </c>
      <c r="X39" s="16">
        <v>16</v>
      </c>
      <c r="Y39" s="16">
        <v>41.5</v>
      </c>
      <c r="Z39" s="17">
        <v>1353</v>
      </c>
      <c r="AB39" s="16">
        <v>16</v>
      </c>
      <c r="AC39" s="16">
        <v>61.5</v>
      </c>
      <c r="AD39" s="17">
        <v>2971</v>
      </c>
    </row>
    <row r="40" spans="1:30">
      <c r="A40" t="s">
        <v>279</v>
      </c>
      <c r="B40" t="s">
        <v>100</v>
      </c>
      <c r="D40" s="16">
        <v>24</v>
      </c>
      <c r="E40" s="16">
        <v>30.4</v>
      </c>
      <c r="F40" s="17">
        <v>726</v>
      </c>
      <c r="H40" s="16">
        <v>28</v>
      </c>
      <c r="I40" s="16">
        <v>34</v>
      </c>
      <c r="J40" s="17">
        <v>908</v>
      </c>
      <c r="L40" s="16">
        <v>28</v>
      </c>
      <c r="M40" s="16">
        <v>44</v>
      </c>
      <c r="N40" s="17">
        <v>1521</v>
      </c>
      <c r="P40" s="16">
        <v>28</v>
      </c>
      <c r="Q40" s="16">
        <v>74</v>
      </c>
      <c r="R40" s="17">
        <v>4301</v>
      </c>
      <c r="T40" s="16">
        <v>20</v>
      </c>
      <c r="U40" s="16">
        <v>37</v>
      </c>
      <c r="V40" s="17">
        <v>1075</v>
      </c>
      <c r="X40" s="16">
        <v>20</v>
      </c>
      <c r="Y40" s="16">
        <v>47</v>
      </c>
      <c r="Z40" s="17">
        <v>1735</v>
      </c>
      <c r="AB40" s="16">
        <v>20</v>
      </c>
      <c r="AC40" s="16">
        <v>67</v>
      </c>
      <c r="AD40" s="17">
        <v>3526</v>
      </c>
    </row>
    <row r="41" spans="1:30">
      <c r="A41" t="s">
        <v>279</v>
      </c>
      <c r="B41" t="s">
        <v>11</v>
      </c>
      <c r="D41" s="16">
        <v>30</v>
      </c>
      <c r="E41" s="16">
        <v>36.5</v>
      </c>
      <c r="F41" s="17">
        <v>1046</v>
      </c>
      <c r="H41" s="16">
        <v>30</v>
      </c>
      <c r="I41" s="16">
        <v>36.5</v>
      </c>
      <c r="J41" s="17">
        <v>1046</v>
      </c>
      <c r="L41" s="16">
        <v>30</v>
      </c>
      <c r="M41" s="16">
        <v>46.5</v>
      </c>
      <c r="N41" s="17">
        <v>1698</v>
      </c>
      <c r="P41" s="16">
        <v>30</v>
      </c>
      <c r="Q41" s="16">
        <v>76.5</v>
      </c>
      <c r="R41" s="17">
        <v>4596</v>
      </c>
      <c r="T41" s="16">
        <v>25</v>
      </c>
      <c r="U41" s="16">
        <v>44</v>
      </c>
      <c r="V41" s="17">
        <v>1521</v>
      </c>
      <c r="X41" s="16">
        <v>25</v>
      </c>
      <c r="Y41" s="16">
        <v>54</v>
      </c>
      <c r="Z41" s="17">
        <v>2290</v>
      </c>
      <c r="AB41" s="16">
        <v>25</v>
      </c>
      <c r="AC41" s="16">
        <v>74</v>
      </c>
      <c r="AD41" s="17">
        <v>4301</v>
      </c>
    </row>
    <row r="42" spans="1:30">
      <c r="A42" t="s">
        <v>279</v>
      </c>
      <c r="B42" t="s">
        <v>101</v>
      </c>
      <c r="D42" s="16">
        <v>38</v>
      </c>
      <c r="E42" s="16">
        <v>44.9</v>
      </c>
      <c r="F42" s="17">
        <v>1583</v>
      </c>
      <c r="H42" s="16">
        <v>36</v>
      </c>
      <c r="I42" s="16">
        <v>42</v>
      </c>
      <c r="J42" s="17">
        <v>1385</v>
      </c>
      <c r="L42" s="16">
        <v>36</v>
      </c>
      <c r="M42" s="16">
        <v>52</v>
      </c>
      <c r="N42" s="17">
        <v>2124</v>
      </c>
      <c r="P42" s="16">
        <v>36</v>
      </c>
      <c r="Q42" s="16">
        <v>82</v>
      </c>
      <c r="R42" s="17">
        <v>5281</v>
      </c>
    </row>
    <row r="43" spans="1:30">
      <c r="A43" t="s">
        <v>279</v>
      </c>
      <c r="B43" t="s">
        <v>102</v>
      </c>
      <c r="D43" s="16">
        <v>50</v>
      </c>
      <c r="E43" s="16">
        <v>56.9</v>
      </c>
      <c r="F43" s="17">
        <v>2543</v>
      </c>
      <c r="H43" s="16">
        <v>42</v>
      </c>
      <c r="I43" s="16">
        <v>47.7</v>
      </c>
      <c r="J43" s="17">
        <v>1787</v>
      </c>
      <c r="L43" s="16">
        <v>42</v>
      </c>
      <c r="M43" s="16">
        <v>57.7</v>
      </c>
      <c r="N43" s="17">
        <v>2615</v>
      </c>
      <c r="P43" s="16">
        <v>42</v>
      </c>
      <c r="Q43" s="16">
        <v>87.7</v>
      </c>
      <c r="R43" s="17">
        <v>6041</v>
      </c>
    </row>
    <row r="44" spans="1:30">
      <c r="A44" t="s">
        <v>279</v>
      </c>
      <c r="B44" t="s">
        <v>103</v>
      </c>
      <c r="D44" s="16">
        <v>63</v>
      </c>
      <c r="E44" s="16">
        <v>71.5</v>
      </c>
      <c r="F44" s="17">
        <v>4015</v>
      </c>
      <c r="H44" s="16" t="s">
        <v>104</v>
      </c>
      <c r="I44" s="16"/>
      <c r="J44" s="17">
        <v>664</v>
      </c>
    </row>
    <row r="45" spans="1:30">
      <c r="A45" t="s">
        <v>279</v>
      </c>
      <c r="B45" t="s">
        <v>105</v>
      </c>
      <c r="D45" s="16">
        <v>76</v>
      </c>
      <c r="E45" s="16">
        <v>85.3</v>
      </c>
      <c r="F45" s="17">
        <v>5715</v>
      </c>
      <c r="H45" s="16" t="s">
        <v>106</v>
      </c>
      <c r="I45" s="16"/>
      <c r="J45" s="17">
        <v>848</v>
      </c>
    </row>
    <row r="46" spans="1:30">
      <c r="A46" t="s">
        <v>279</v>
      </c>
      <c r="B46" t="s">
        <v>107</v>
      </c>
      <c r="D46" s="16">
        <v>83</v>
      </c>
      <c r="E46" s="16">
        <v>90.9</v>
      </c>
      <c r="F46" s="17">
        <v>6490</v>
      </c>
    </row>
    <row r="47" spans="1:30">
      <c r="A47" t="s">
        <v>279</v>
      </c>
      <c r="B47" t="s">
        <v>108</v>
      </c>
      <c r="D47" s="16">
        <v>101</v>
      </c>
      <c r="E47" s="16">
        <v>110.1</v>
      </c>
      <c r="F47" s="17">
        <v>9521</v>
      </c>
    </row>
    <row r="48" spans="1:30">
      <c r="A48" t="s">
        <v>279</v>
      </c>
      <c r="B48" t="s">
        <v>109</v>
      </c>
    </row>
    <row r="49" spans="1:34">
      <c r="A49" t="s">
        <v>279</v>
      </c>
      <c r="B49" t="s">
        <v>110</v>
      </c>
      <c r="D49" s="21" t="s">
        <v>99</v>
      </c>
      <c r="H49" s="21" t="s">
        <v>100</v>
      </c>
      <c r="L49" s="21" t="s">
        <v>11</v>
      </c>
      <c r="P49" s="21" t="s">
        <v>101</v>
      </c>
      <c r="T49" s="21" t="s">
        <v>102</v>
      </c>
      <c r="X49" s="21" t="s">
        <v>103</v>
      </c>
      <c r="AB49" s="21" t="s">
        <v>105</v>
      </c>
      <c r="AF49" s="21" t="s">
        <v>107</v>
      </c>
    </row>
    <row r="50" spans="1:34">
      <c r="A50" t="s">
        <v>279</v>
      </c>
      <c r="B50" t="s">
        <v>111</v>
      </c>
      <c r="D50" s="15" t="s">
        <v>52</v>
      </c>
      <c r="E50" s="15" t="s">
        <v>50</v>
      </c>
      <c r="F50" s="15" t="s">
        <v>51</v>
      </c>
      <c r="H50" s="15" t="s">
        <v>52</v>
      </c>
      <c r="I50" s="15" t="s">
        <v>50</v>
      </c>
      <c r="J50" s="15" t="s">
        <v>51</v>
      </c>
      <c r="L50" s="15" t="s">
        <v>52</v>
      </c>
      <c r="M50" s="15" t="s">
        <v>50</v>
      </c>
      <c r="N50" s="15" t="s">
        <v>51</v>
      </c>
      <c r="P50" s="15" t="s">
        <v>52</v>
      </c>
      <c r="Q50" s="15" t="s">
        <v>50</v>
      </c>
      <c r="R50" s="15" t="s">
        <v>51</v>
      </c>
      <c r="T50" s="15" t="s">
        <v>52</v>
      </c>
      <c r="U50" s="15" t="s">
        <v>50</v>
      </c>
      <c r="V50" s="15" t="s">
        <v>51</v>
      </c>
      <c r="X50" s="15" t="s">
        <v>52</v>
      </c>
      <c r="Y50" s="15" t="s">
        <v>50</v>
      </c>
      <c r="Z50" s="15" t="s">
        <v>51</v>
      </c>
      <c r="AB50" s="15" t="s">
        <v>52</v>
      </c>
      <c r="AC50" s="15" t="s">
        <v>50</v>
      </c>
      <c r="AD50" s="15" t="s">
        <v>51</v>
      </c>
      <c r="AF50" s="15" t="s">
        <v>52</v>
      </c>
      <c r="AG50" s="15" t="s">
        <v>50</v>
      </c>
      <c r="AH50" s="15" t="s">
        <v>51</v>
      </c>
    </row>
    <row r="51" spans="1:34">
      <c r="A51" t="s">
        <v>279</v>
      </c>
      <c r="B51" t="s">
        <v>112</v>
      </c>
      <c r="D51" s="16">
        <v>10</v>
      </c>
      <c r="E51" s="16">
        <v>23</v>
      </c>
      <c r="F51" s="17">
        <v>415</v>
      </c>
      <c r="H51" s="16">
        <v>10</v>
      </c>
      <c r="I51" s="16">
        <v>33</v>
      </c>
      <c r="J51" s="17">
        <v>855</v>
      </c>
      <c r="L51" s="16">
        <v>10</v>
      </c>
      <c r="M51" s="16">
        <v>53</v>
      </c>
      <c r="N51" s="17">
        <v>2206</v>
      </c>
      <c r="P51" s="16">
        <v>10</v>
      </c>
      <c r="Q51" s="16">
        <v>23</v>
      </c>
      <c r="R51" s="17">
        <v>415</v>
      </c>
      <c r="T51" s="16">
        <v>10</v>
      </c>
      <c r="U51" s="16">
        <v>33</v>
      </c>
      <c r="V51" s="17">
        <v>855</v>
      </c>
      <c r="X51" s="16">
        <v>10</v>
      </c>
      <c r="Y51" s="16">
        <v>53</v>
      </c>
      <c r="Z51" s="17">
        <v>2206</v>
      </c>
      <c r="AB51" s="16">
        <v>10</v>
      </c>
      <c r="AC51" s="16">
        <v>17</v>
      </c>
      <c r="AD51" s="17">
        <v>227</v>
      </c>
      <c r="AF51" s="16">
        <v>10</v>
      </c>
      <c r="AG51" s="16">
        <v>19</v>
      </c>
      <c r="AH51" s="17">
        <v>284</v>
      </c>
    </row>
    <row r="52" spans="1:34">
      <c r="A52" t="s">
        <v>279</v>
      </c>
      <c r="B52" t="s">
        <v>113</v>
      </c>
      <c r="D52" s="16">
        <v>13</v>
      </c>
      <c r="E52" s="16">
        <v>27</v>
      </c>
      <c r="F52" s="17">
        <v>573</v>
      </c>
      <c r="H52" s="16">
        <v>13</v>
      </c>
      <c r="I52" s="16">
        <v>37</v>
      </c>
      <c r="J52" s="17">
        <v>1075</v>
      </c>
      <c r="L52" s="16">
        <v>13</v>
      </c>
      <c r="M52" s="16">
        <v>57</v>
      </c>
      <c r="N52" s="17">
        <v>2552</v>
      </c>
      <c r="P52" s="16">
        <v>13</v>
      </c>
      <c r="Q52" s="16">
        <v>27</v>
      </c>
      <c r="R52" s="17">
        <v>573</v>
      </c>
      <c r="T52" s="16">
        <v>13</v>
      </c>
      <c r="U52" s="16">
        <v>37</v>
      </c>
      <c r="V52" s="17">
        <v>1075</v>
      </c>
      <c r="X52" s="16">
        <v>13</v>
      </c>
      <c r="Y52" s="16">
        <v>57</v>
      </c>
      <c r="Z52" s="17">
        <v>2552</v>
      </c>
      <c r="AB52" s="16">
        <v>13</v>
      </c>
      <c r="AC52" s="16">
        <v>21</v>
      </c>
      <c r="AD52" s="17">
        <v>346</v>
      </c>
      <c r="AF52" s="16">
        <v>13</v>
      </c>
      <c r="AG52" s="16">
        <v>23.5</v>
      </c>
      <c r="AH52" s="17">
        <v>434</v>
      </c>
    </row>
    <row r="53" spans="1:34">
      <c r="A53" t="s">
        <v>279</v>
      </c>
      <c r="B53" t="s">
        <v>114</v>
      </c>
      <c r="D53" s="16">
        <v>16</v>
      </c>
      <c r="E53" s="16">
        <v>31.5</v>
      </c>
      <c r="F53" s="17">
        <v>779</v>
      </c>
      <c r="H53" s="16">
        <v>16</v>
      </c>
      <c r="I53" s="16">
        <v>41.5</v>
      </c>
      <c r="J53" s="17">
        <v>1353</v>
      </c>
      <c r="L53" s="16">
        <v>16</v>
      </c>
      <c r="M53" s="16">
        <v>61.5</v>
      </c>
      <c r="N53" s="17">
        <v>2971</v>
      </c>
      <c r="P53" s="16">
        <v>16</v>
      </c>
      <c r="Q53" s="16">
        <v>32</v>
      </c>
      <c r="R53" s="17">
        <v>804</v>
      </c>
      <c r="T53" s="16">
        <v>16</v>
      </c>
      <c r="U53" s="16">
        <v>42</v>
      </c>
      <c r="V53" s="17">
        <v>1385</v>
      </c>
      <c r="X53" s="16">
        <v>16</v>
      </c>
      <c r="Y53" s="16">
        <v>62</v>
      </c>
      <c r="Z53" s="17">
        <v>3019</v>
      </c>
      <c r="AB53" s="16">
        <v>16</v>
      </c>
      <c r="AC53" s="16">
        <v>25.5</v>
      </c>
      <c r="AD53" s="17">
        <v>511</v>
      </c>
      <c r="AF53" s="16">
        <v>16</v>
      </c>
      <c r="AG53" s="16">
        <v>31</v>
      </c>
      <c r="AH53" s="17">
        <v>755</v>
      </c>
    </row>
    <row r="54" spans="1:34">
      <c r="A54" t="s">
        <v>279</v>
      </c>
      <c r="B54" t="s">
        <v>115</v>
      </c>
      <c r="D54" s="16">
        <v>20</v>
      </c>
      <c r="E54" s="16">
        <v>37</v>
      </c>
      <c r="F54" s="17">
        <v>1075</v>
      </c>
      <c r="H54" s="16">
        <v>20</v>
      </c>
      <c r="I54" s="16">
        <v>47</v>
      </c>
      <c r="J54" s="17">
        <v>1735</v>
      </c>
      <c r="L54" s="16">
        <v>20</v>
      </c>
      <c r="M54" s="16">
        <v>67</v>
      </c>
      <c r="N54" s="17">
        <v>3526</v>
      </c>
      <c r="P54" s="16">
        <v>20</v>
      </c>
      <c r="Q54" s="16">
        <v>37</v>
      </c>
      <c r="R54" s="17">
        <v>1075</v>
      </c>
      <c r="T54" s="16">
        <v>20</v>
      </c>
      <c r="U54" s="16">
        <v>47</v>
      </c>
      <c r="V54" s="17">
        <v>1735</v>
      </c>
      <c r="X54" s="16">
        <v>20</v>
      </c>
      <c r="Y54" s="16">
        <v>67</v>
      </c>
      <c r="Z54" s="17">
        <v>3526</v>
      </c>
      <c r="AB54" s="16">
        <v>20</v>
      </c>
      <c r="AC54" s="16">
        <v>31</v>
      </c>
      <c r="AD54" s="17">
        <v>755</v>
      </c>
      <c r="AF54" s="16">
        <v>20</v>
      </c>
      <c r="AG54" s="16">
        <v>42</v>
      </c>
      <c r="AH54" s="17">
        <v>1385</v>
      </c>
    </row>
    <row r="55" spans="1:34">
      <c r="A55" t="s">
        <v>279</v>
      </c>
      <c r="B55" t="s">
        <v>116</v>
      </c>
      <c r="P55" s="16">
        <v>25</v>
      </c>
      <c r="Q55" s="16">
        <v>44</v>
      </c>
      <c r="R55" s="17">
        <v>1521</v>
      </c>
      <c r="T55" s="16">
        <v>25</v>
      </c>
      <c r="U55" s="16">
        <v>54</v>
      </c>
      <c r="V55" s="17">
        <v>2290</v>
      </c>
      <c r="X55" s="16">
        <v>25</v>
      </c>
      <c r="Y55" s="16">
        <v>74</v>
      </c>
      <c r="Z55" s="17">
        <v>4301</v>
      </c>
    </row>
    <row r="56" spans="1:34">
      <c r="A56" t="s">
        <v>279</v>
      </c>
      <c r="B56" t="s">
        <v>117</v>
      </c>
    </row>
    <row r="57" spans="1:34">
      <c r="A57" t="s">
        <v>279</v>
      </c>
      <c r="B57" t="s">
        <v>118</v>
      </c>
      <c r="D57" s="21" t="s">
        <v>108</v>
      </c>
      <c r="H57" s="21" t="s">
        <v>109</v>
      </c>
      <c r="L57" s="21" t="s">
        <v>110</v>
      </c>
      <c r="P57" s="21" t="s">
        <v>111</v>
      </c>
      <c r="T57" s="21" t="s">
        <v>119</v>
      </c>
      <c r="X57" s="21" t="s">
        <v>113</v>
      </c>
      <c r="AB57" s="21" t="s">
        <v>114</v>
      </c>
    </row>
    <row r="58" spans="1:34">
      <c r="A58" t="s">
        <v>279</v>
      </c>
      <c r="B58" t="s">
        <v>120</v>
      </c>
      <c r="D58" s="15" t="s">
        <v>52</v>
      </c>
      <c r="E58" s="15" t="s">
        <v>50</v>
      </c>
      <c r="F58" s="15" t="s">
        <v>51</v>
      </c>
      <c r="H58" s="15" t="s">
        <v>52</v>
      </c>
      <c r="I58" s="15" t="s">
        <v>50</v>
      </c>
      <c r="J58" s="15" t="s">
        <v>51</v>
      </c>
      <c r="L58" s="15" t="s">
        <v>52</v>
      </c>
      <c r="M58" s="15" t="s">
        <v>50</v>
      </c>
      <c r="N58" s="15" t="s">
        <v>51</v>
      </c>
      <c r="P58" s="15" t="s">
        <v>52</v>
      </c>
      <c r="Q58" s="15" t="s">
        <v>50</v>
      </c>
      <c r="R58" s="15" t="s">
        <v>51</v>
      </c>
      <c r="T58" s="15" t="s">
        <v>52</v>
      </c>
      <c r="U58" s="15" t="s">
        <v>50</v>
      </c>
      <c r="V58" s="15" t="s">
        <v>51</v>
      </c>
      <c r="X58" s="15" t="s">
        <v>52</v>
      </c>
      <c r="Y58" s="15" t="s">
        <v>50</v>
      </c>
      <c r="Z58" s="15" t="s">
        <v>51</v>
      </c>
      <c r="AB58" s="15" t="s">
        <v>52</v>
      </c>
      <c r="AC58" s="15" t="s">
        <v>50</v>
      </c>
      <c r="AD58" s="15" t="s">
        <v>51</v>
      </c>
    </row>
    <row r="59" spans="1:34">
      <c r="A59" t="s">
        <v>279</v>
      </c>
      <c r="B59" t="s">
        <v>121</v>
      </c>
      <c r="D59" s="16">
        <v>13</v>
      </c>
      <c r="E59" s="16">
        <v>23.5</v>
      </c>
      <c r="F59" s="17">
        <v>434</v>
      </c>
      <c r="H59" s="16">
        <v>7</v>
      </c>
      <c r="I59" s="16">
        <v>20</v>
      </c>
      <c r="J59" s="17">
        <v>314</v>
      </c>
      <c r="L59" s="16">
        <v>7</v>
      </c>
      <c r="M59" s="16">
        <v>30</v>
      </c>
      <c r="N59" s="17">
        <v>707</v>
      </c>
      <c r="P59" s="16">
        <v>10</v>
      </c>
      <c r="Q59" s="16">
        <v>24.1</v>
      </c>
      <c r="R59" s="17">
        <v>456</v>
      </c>
      <c r="T59" s="16">
        <v>10</v>
      </c>
      <c r="U59" s="16">
        <v>44.1</v>
      </c>
      <c r="V59" s="17">
        <v>1527</v>
      </c>
      <c r="X59" s="16">
        <v>10</v>
      </c>
      <c r="Y59" s="16">
        <v>64.099999999999994</v>
      </c>
      <c r="Z59" s="17">
        <v>3227</v>
      </c>
      <c r="AB59" s="16">
        <v>10</v>
      </c>
      <c r="AC59" s="16">
        <v>14.6</v>
      </c>
      <c r="AD59" s="17">
        <v>167</v>
      </c>
    </row>
    <row r="60" spans="1:34">
      <c r="A60" t="s">
        <v>279</v>
      </c>
      <c r="B60" t="s">
        <v>122</v>
      </c>
      <c r="D60" s="16">
        <v>16</v>
      </c>
      <c r="E60" s="16">
        <v>31</v>
      </c>
      <c r="F60" s="17">
        <v>755</v>
      </c>
      <c r="H60" s="16">
        <v>10</v>
      </c>
      <c r="I60" s="16">
        <v>23</v>
      </c>
      <c r="J60" s="17">
        <v>415</v>
      </c>
      <c r="L60" s="16">
        <v>10</v>
      </c>
      <c r="M60" s="16">
        <v>33</v>
      </c>
      <c r="N60" s="17">
        <v>855</v>
      </c>
      <c r="P60" s="16">
        <v>13</v>
      </c>
      <c r="Q60" s="16">
        <v>26.1</v>
      </c>
      <c r="R60" s="17">
        <v>535</v>
      </c>
      <c r="T60" s="16">
        <v>13</v>
      </c>
      <c r="U60" s="16">
        <v>46.1</v>
      </c>
      <c r="V60" s="17">
        <v>1669</v>
      </c>
      <c r="X60" s="16">
        <v>13</v>
      </c>
      <c r="Y60" s="16">
        <v>66.099999999999994</v>
      </c>
      <c r="Z60" s="17">
        <v>3432</v>
      </c>
    </row>
    <row r="61" spans="1:34">
      <c r="A61" t="s">
        <v>279</v>
      </c>
      <c r="B61" t="s">
        <v>123</v>
      </c>
      <c r="D61" s="16">
        <v>20</v>
      </c>
      <c r="E61" s="16">
        <v>42</v>
      </c>
      <c r="F61" s="17">
        <v>1385</v>
      </c>
      <c r="H61" s="16">
        <v>13</v>
      </c>
      <c r="I61" s="16">
        <v>27</v>
      </c>
      <c r="J61" s="17">
        <v>573</v>
      </c>
      <c r="L61" s="16">
        <v>13</v>
      </c>
      <c r="M61" s="16">
        <v>37</v>
      </c>
      <c r="N61" s="17">
        <v>1075</v>
      </c>
      <c r="P61" s="16">
        <v>16</v>
      </c>
      <c r="Q61" s="16">
        <v>30.1</v>
      </c>
      <c r="R61" s="17">
        <v>712</v>
      </c>
      <c r="T61" s="16">
        <v>16</v>
      </c>
      <c r="U61" s="16">
        <v>50.1</v>
      </c>
      <c r="V61" s="17">
        <v>1971</v>
      </c>
      <c r="X61" s="16">
        <v>16</v>
      </c>
      <c r="Y61" s="16">
        <v>70.099999999999994</v>
      </c>
      <c r="Z61" s="17">
        <v>3859</v>
      </c>
      <c r="AB61" s="21" t="s">
        <v>115</v>
      </c>
    </row>
    <row r="62" spans="1:34">
      <c r="A62" t="s">
        <v>279</v>
      </c>
      <c r="B62" t="s">
        <v>124</v>
      </c>
      <c r="D62" s="16">
        <v>25</v>
      </c>
      <c r="E62" s="16">
        <v>42</v>
      </c>
      <c r="F62" s="17">
        <v>1385</v>
      </c>
      <c r="P62" s="16">
        <v>20</v>
      </c>
      <c r="Q62" s="16">
        <v>35.1</v>
      </c>
      <c r="R62" s="17">
        <v>968</v>
      </c>
      <c r="T62" s="16">
        <v>20</v>
      </c>
      <c r="U62" s="16">
        <v>55.1</v>
      </c>
      <c r="V62" s="17">
        <v>2384</v>
      </c>
      <c r="X62" s="16">
        <v>20</v>
      </c>
      <c r="Y62" s="16">
        <v>75.099999999999994</v>
      </c>
      <c r="Z62" s="17">
        <v>4430</v>
      </c>
      <c r="AB62" s="15" t="s">
        <v>52</v>
      </c>
      <c r="AC62" s="15" t="s">
        <v>50</v>
      </c>
      <c r="AD62" s="15" t="s">
        <v>51</v>
      </c>
    </row>
    <row r="63" spans="1:34">
      <c r="A63" t="s">
        <v>279</v>
      </c>
      <c r="B63" t="s">
        <v>125</v>
      </c>
      <c r="P63" s="16">
        <v>25</v>
      </c>
      <c r="Q63" s="16">
        <v>42.1</v>
      </c>
      <c r="R63" s="17">
        <v>1392</v>
      </c>
      <c r="T63" s="16">
        <v>25</v>
      </c>
      <c r="U63" s="16">
        <v>62.1</v>
      </c>
      <c r="V63" s="17">
        <v>3029</v>
      </c>
      <c r="X63" s="16">
        <v>25</v>
      </c>
      <c r="Y63" s="16">
        <v>82.1</v>
      </c>
      <c r="Z63" s="17">
        <v>5294</v>
      </c>
      <c r="AB63" s="16">
        <v>10</v>
      </c>
      <c r="AC63" s="16">
        <v>34.6</v>
      </c>
      <c r="AD63" s="17">
        <v>940</v>
      </c>
    </row>
    <row r="64" spans="1:34">
      <c r="A64" t="s">
        <v>279</v>
      </c>
      <c r="B64" t="s">
        <v>126</v>
      </c>
    </row>
    <row r="65" spans="1:30">
      <c r="A65" t="s">
        <v>279</v>
      </c>
      <c r="B65" t="s">
        <v>127</v>
      </c>
      <c r="D65" s="21" t="s">
        <v>128</v>
      </c>
      <c r="H65" s="21" t="s">
        <v>117</v>
      </c>
      <c r="L65" s="21" t="s">
        <v>118</v>
      </c>
    </row>
    <row r="66" spans="1:30">
      <c r="A66" t="s">
        <v>279</v>
      </c>
      <c r="B66" t="s">
        <v>129</v>
      </c>
      <c r="D66" s="15" t="s">
        <v>52</v>
      </c>
      <c r="E66" s="15" t="s">
        <v>50</v>
      </c>
      <c r="F66" s="15" t="s">
        <v>51</v>
      </c>
      <c r="H66" s="15" t="s">
        <v>52</v>
      </c>
      <c r="I66" s="15" t="s">
        <v>50</v>
      </c>
      <c r="J66" s="15" t="s">
        <v>51</v>
      </c>
      <c r="L66" s="15" t="s">
        <v>52</v>
      </c>
      <c r="M66" s="15" t="s">
        <v>50</v>
      </c>
      <c r="N66" s="15" t="s">
        <v>51</v>
      </c>
      <c r="P66" s="21" t="s">
        <v>130</v>
      </c>
      <c r="T66" s="21" t="s">
        <v>121</v>
      </c>
      <c r="X66" s="21" t="s">
        <v>122</v>
      </c>
    </row>
    <row r="67" spans="1:30">
      <c r="A67" t="s">
        <v>279</v>
      </c>
      <c r="B67" t="s">
        <v>131</v>
      </c>
      <c r="D67" s="16">
        <v>13</v>
      </c>
      <c r="E67" s="16">
        <v>18</v>
      </c>
      <c r="F67" s="17">
        <v>254</v>
      </c>
      <c r="H67" s="16">
        <v>13</v>
      </c>
      <c r="I67" s="16">
        <v>38</v>
      </c>
      <c r="J67" s="17">
        <v>1134</v>
      </c>
      <c r="L67" s="16">
        <v>13</v>
      </c>
      <c r="M67" s="16">
        <v>58</v>
      </c>
      <c r="N67" s="17">
        <v>2642</v>
      </c>
      <c r="P67" s="15" t="s">
        <v>52</v>
      </c>
      <c r="Q67" s="15" t="s">
        <v>50</v>
      </c>
      <c r="R67" s="15" t="s">
        <v>51</v>
      </c>
      <c r="T67" s="15" t="s">
        <v>52</v>
      </c>
      <c r="U67" s="15" t="s">
        <v>50</v>
      </c>
      <c r="V67" s="15" t="s">
        <v>51</v>
      </c>
      <c r="X67" s="15" t="s">
        <v>52</v>
      </c>
      <c r="Y67" s="15" t="s">
        <v>50</v>
      </c>
      <c r="Z67" s="15" t="s">
        <v>51</v>
      </c>
    </row>
    <row r="68" spans="1:30">
      <c r="B68" t="s">
        <v>132</v>
      </c>
      <c r="D68" s="16">
        <v>16</v>
      </c>
      <c r="E68" s="16">
        <v>22</v>
      </c>
      <c r="F68" s="17">
        <v>380</v>
      </c>
      <c r="H68" s="16">
        <v>16</v>
      </c>
      <c r="I68" s="16">
        <v>42</v>
      </c>
      <c r="J68" s="17">
        <v>1385</v>
      </c>
      <c r="L68" s="16">
        <v>16</v>
      </c>
      <c r="M68" s="16">
        <v>62</v>
      </c>
      <c r="N68" s="17">
        <v>3019</v>
      </c>
      <c r="P68" s="16">
        <v>13</v>
      </c>
      <c r="Q68" s="16">
        <v>18</v>
      </c>
      <c r="R68" s="17">
        <v>254</v>
      </c>
      <c r="T68" s="16">
        <v>13</v>
      </c>
      <c r="U68" s="16">
        <v>38</v>
      </c>
      <c r="V68" s="17">
        <v>1134</v>
      </c>
      <c r="X68" s="16">
        <v>13</v>
      </c>
      <c r="Y68" s="16">
        <v>58</v>
      </c>
      <c r="Z68" s="17">
        <v>2642</v>
      </c>
    </row>
    <row r="69" spans="1:30">
      <c r="B69" t="s">
        <v>133</v>
      </c>
      <c r="D69" s="16">
        <v>20</v>
      </c>
      <c r="E69" s="16">
        <v>26</v>
      </c>
      <c r="F69" s="17">
        <v>531</v>
      </c>
      <c r="H69" s="16">
        <v>20</v>
      </c>
      <c r="I69" s="16">
        <v>46</v>
      </c>
      <c r="J69" s="17">
        <v>1662</v>
      </c>
      <c r="L69" s="16">
        <v>20</v>
      </c>
      <c r="M69" s="16">
        <v>66</v>
      </c>
      <c r="N69" s="17">
        <v>3421</v>
      </c>
      <c r="P69" s="16">
        <v>16</v>
      </c>
      <c r="Q69" s="16">
        <v>22</v>
      </c>
      <c r="R69" s="17">
        <v>380</v>
      </c>
      <c r="T69" s="16">
        <v>16</v>
      </c>
      <c r="U69" s="16">
        <v>42</v>
      </c>
      <c r="V69" s="17">
        <v>1385</v>
      </c>
      <c r="X69" s="16">
        <v>16</v>
      </c>
      <c r="Y69" s="16">
        <v>62</v>
      </c>
      <c r="Z69" s="17">
        <v>3019</v>
      </c>
    </row>
    <row r="70" spans="1:30">
      <c r="B70" t="s">
        <v>134</v>
      </c>
      <c r="D70" s="16">
        <v>25</v>
      </c>
      <c r="E70" s="16">
        <v>32</v>
      </c>
      <c r="F70" s="17">
        <v>804</v>
      </c>
      <c r="H70" s="16">
        <v>25</v>
      </c>
      <c r="I70" s="16">
        <v>52</v>
      </c>
      <c r="J70" s="17">
        <v>2124</v>
      </c>
      <c r="L70" s="16">
        <v>25</v>
      </c>
      <c r="M70" s="16">
        <v>72</v>
      </c>
      <c r="N70" s="17">
        <v>4072</v>
      </c>
      <c r="P70" s="16">
        <v>20</v>
      </c>
      <c r="Q70" s="16">
        <v>26</v>
      </c>
      <c r="R70" s="17">
        <v>531</v>
      </c>
      <c r="T70" s="16">
        <v>20</v>
      </c>
      <c r="U70" s="16">
        <v>46</v>
      </c>
      <c r="V70" s="17">
        <v>1662</v>
      </c>
      <c r="X70" s="16">
        <v>20</v>
      </c>
      <c r="Y70" s="16">
        <v>66</v>
      </c>
      <c r="Z70" s="17">
        <v>3421</v>
      </c>
    </row>
    <row r="71" spans="1:30">
      <c r="B71" t="s">
        <v>135</v>
      </c>
      <c r="D71" s="16">
        <v>30</v>
      </c>
      <c r="E71" s="16">
        <v>38</v>
      </c>
      <c r="F71" s="17">
        <v>1134</v>
      </c>
      <c r="H71" s="16">
        <v>30</v>
      </c>
      <c r="I71" s="16">
        <v>58</v>
      </c>
      <c r="J71" s="17">
        <v>2642</v>
      </c>
      <c r="L71" s="16">
        <v>30</v>
      </c>
      <c r="M71" s="16">
        <v>78</v>
      </c>
      <c r="N71" s="17">
        <v>4778</v>
      </c>
      <c r="P71" s="16">
        <v>25</v>
      </c>
      <c r="Q71" s="16">
        <v>32</v>
      </c>
      <c r="R71" s="17">
        <v>804</v>
      </c>
      <c r="T71" s="16">
        <v>25</v>
      </c>
      <c r="U71" s="16">
        <v>52</v>
      </c>
      <c r="V71" s="17">
        <v>2124</v>
      </c>
      <c r="X71" s="16">
        <v>25</v>
      </c>
      <c r="Y71" s="16">
        <v>72</v>
      </c>
      <c r="Z71" s="17">
        <v>4072</v>
      </c>
    </row>
    <row r="72" spans="1:30">
      <c r="B72" t="s">
        <v>136</v>
      </c>
      <c r="D72" s="16">
        <v>40</v>
      </c>
      <c r="E72" s="16">
        <v>48</v>
      </c>
      <c r="F72" s="17">
        <v>1810</v>
      </c>
      <c r="H72" s="16">
        <v>40</v>
      </c>
      <c r="I72" s="16">
        <v>68</v>
      </c>
      <c r="J72" s="17">
        <v>3632</v>
      </c>
      <c r="L72" s="16">
        <v>40</v>
      </c>
      <c r="M72" s="16">
        <v>88</v>
      </c>
      <c r="N72" s="17">
        <v>6082</v>
      </c>
      <c r="P72" s="16">
        <v>30</v>
      </c>
      <c r="Q72" s="16">
        <v>38</v>
      </c>
      <c r="R72" s="17">
        <v>1134</v>
      </c>
      <c r="T72" s="16">
        <v>30</v>
      </c>
      <c r="U72" s="16">
        <v>58</v>
      </c>
      <c r="V72" s="17">
        <v>2642</v>
      </c>
      <c r="X72" s="16">
        <v>30</v>
      </c>
      <c r="Y72" s="16">
        <v>78</v>
      </c>
      <c r="Z72" s="17">
        <v>4778</v>
      </c>
    </row>
    <row r="73" spans="1:30">
      <c r="B73" t="s">
        <v>137</v>
      </c>
      <c r="D73" s="16">
        <v>50</v>
      </c>
      <c r="E73" s="16">
        <v>60</v>
      </c>
      <c r="F73" s="17">
        <v>2827</v>
      </c>
      <c r="H73" s="16">
        <v>50</v>
      </c>
      <c r="I73" s="16">
        <v>80</v>
      </c>
      <c r="J73" s="17">
        <v>5027</v>
      </c>
      <c r="L73" s="16">
        <v>50</v>
      </c>
      <c r="M73" s="16">
        <v>100</v>
      </c>
      <c r="N73" s="17">
        <v>7854</v>
      </c>
      <c r="P73" s="16">
        <v>40</v>
      </c>
      <c r="Q73" s="16">
        <v>48</v>
      </c>
      <c r="R73" s="17">
        <v>1810</v>
      </c>
      <c r="T73" s="16">
        <v>40</v>
      </c>
      <c r="U73" s="16">
        <v>68</v>
      </c>
      <c r="V73" s="17">
        <v>3632</v>
      </c>
      <c r="X73" s="16">
        <v>40</v>
      </c>
      <c r="Y73" s="16">
        <v>88</v>
      </c>
      <c r="Z73" s="17">
        <v>6082</v>
      </c>
    </row>
    <row r="74" spans="1:30">
      <c r="B74" s="24" t="s">
        <v>138</v>
      </c>
      <c r="D74" s="16">
        <v>65</v>
      </c>
      <c r="E74" s="16">
        <v>76</v>
      </c>
      <c r="F74" s="17">
        <v>4536</v>
      </c>
      <c r="H74" s="16">
        <v>65</v>
      </c>
      <c r="I74" s="16">
        <v>96</v>
      </c>
      <c r="J74" s="17">
        <v>7238</v>
      </c>
      <c r="L74" s="16">
        <v>65</v>
      </c>
      <c r="M74" s="16">
        <v>116</v>
      </c>
      <c r="N74" s="17">
        <v>10568</v>
      </c>
    </row>
    <row r="75" spans="1:30">
      <c r="B75" s="24" t="s">
        <v>139</v>
      </c>
      <c r="D75" s="16">
        <v>75</v>
      </c>
      <c r="E75" s="16">
        <v>89</v>
      </c>
      <c r="F75" s="17">
        <v>6221</v>
      </c>
      <c r="H75" s="16">
        <v>75</v>
      </c>
      <c r="I75" s="16">
        <v>109</v>
      </c>
      <c r="J75" s="17">
        <v>9331</v>
      </c>
      <c r="L75" s="16">
        <v>75</v>
      </c>
      <c r="M75" s="16">
        <v>129</v>
      </c>
      <c r="N75" s="17">
        <v>13070</v>
      </c>
    </row>
    <row r="76" spans="1:30">
      <c r="B76" s="24" t="s">
        <v>140</v>
      </c>
      <c r="D76" s="16">
        <v>100</v>
      </c>
      <c r="E76" s="16">
        <v>114</v>
      </c>
      <c r="F76" s="17">
        <v>10207</v>
      </c>
      <c r="H76" s="16">
        <v>100</v>
      </c>
      <c r="I76" s="16">
        <v>134</v>
      </c>
      <c r="J76" s="17">
        <v>14103</v>
      </c>
      <c r="L76" s="16">
        <v>100</v>
      </c>
      <c r="M76" s="16">
        <v>154</v>
      </c>
      <c r="N76" s="17">
        <v>18627</v>
      </c>
    </row>
    <row r="77" spans="1:30">
      <c r="B77" s="24" t="s">
        <v>141</v>
      </c>
    </row>
    <row r="78" spans="1:30">
      <c r="D78" s="21" t="s">
        <v>142</v>
      </c>
      <c r="H78" s="21" t="s">
        <v>124</v>
      </c>
      <c r="L78" s="21" t="s">
        <v>125</v>
      </c>
    </row>
    <row r="79" spans="1:30">
      <c r="D79" s="15" t="s">
        <v>52</v>
      </c>
      <c r="E79" s="15" t="s">
        <v>50</v>
      </c>
      <c r="F79" s="15" t="s">
        <v>51</v>
      </c>
      <c r="H79" s="15" t="s">
        <v>52</v>
      </c>
      <c r="I79" s="15" t="s">
        <v>50</v>
      </c>
      <c r="J79" s="15" t="s">
        <v>51</v>
      </c>
      <c r="L79" s="15" t="s">
        <v>52</v>
      </c>
      <c r="M79" s="15" t="s">
        <v>50</v>
      </c>
      <c r="N79" s="15" t="s">
        <v>51</v>
      </c>
      <c r="P79" s="21" t="s">
        <v>143</v>
      </c>
      <c r="T79" s="21" t="s">
        <v>127</v>
      </c>
      <c r="X79" s="21" t="s">
        <v>129</v>
      </c>
      <c r="AB79" s="21" t="s">
        <v>131</v>
      </c>
    </row>
    <row r="80" spans="1:30">
      <c r="D80" s="16">
        <v>40</v>
      </c>
      <c r="E80" s="16">
        <v>48</v>
      </c>
      <c r="F80" s="17">
        <v>1810</v>
      </c>
      <c r="H80" s="16">
        <v>40</v>
      </c>
      <c r="I80" s="16">
        <v>68</v>
      </c>
      <c r="J80" s="17">
        <v>3632</v>
      </c>
      <c r="L80" s="16">
        <v>40</v>
      </c>
      <c r="M80" s="16">
        <v>88</v>
      </c>
      <c r="N80" s="17">
        <v>6082</v>
      </c>
      <c r="P80" s="15" t="s">
        <v>52</v>
      </c>
      <c r="Q80" s="15" t="s">
        <v>50</v>
      </c>
      <c r="R80" s="15" t="s">
        <v>51</v>
      </c>
      <c r="T80" s="15" t="s">
        <v>52</v>
      </c>
      <c r="U80" s="15" t="s">
        <v>50</v>
      </c>
      <c r="V80" s="15" t="s">
        <v>51</v>
      </c>
      <c r="X80" s="15" t="s">
        <v>52</v>
      </c>
      <c r="Y80" s="15" t="s">
        <v>50</v>
      </c>
      <c r="Z80" s="15" t="s">
        <v>51</v>
      </c>
      <c r="AB80" s="15" t="s">
        <v>52</v>
      </c>
      <c r="AC80" s="15" t="s">
        <v>50</v>
      </c>
      <c r="AD80" s="15" t="s">
        <v>51</v>
      </c>
    </row>
    <row r="81" spans="4:30">
      <c r="D81" s="16">
        <v>50</v>
      </c>
      <c r="E81" s="16">
        <v>60</v>
      </c>
      <c r="F81" s="17">
        <v>2827</v>
      </c>
      <c r="H81" s="16">
        <v>50</v>
      </c>
      <c r="I81" s="16">
        <v>80</v>
      </c>
      <c r="J81" s="17">
        <v>5027</v>
      </c>
      <c r="L81" s="16">
        <v>50</v>
      </c>
      <c r="M81" s="16">
        <v>100</v>
      </c>
      <c r="N81" s="17">
        <v>7854</v>
      </c>
      <c r="P81" s="16">
        <v>50</v>
      </c>
      <c r="Q81" s="16">
        <v>54</v>
      </c>
      <c r="R81" s="17">
        <v>2290</v>
      </c>
      <c r="T81" s="16">
        <v>50</v>
      </c>
      <c r="U81" s="16">
        <v>74</v>
      </c>
      <c r="V81" s="17">
        <v>4301</v>
      </c>
      <c r="X81" s="16">
        <v>50</v>
      </c>
      <c r="Y81" s="16">
        <v>94</v>
      </c>
      <c r="Z81" s="17">
        <v>6940</v>
      </c>
      <c r="AB81" s="16">
        <v>40</v>
      </c>
      <c r="AC81" s="16">
        <v>48</v>
      </c>
      <c r="AD81" s="17">
        <v>1810</v>
      </c>
    </row>
    <row r="82" spans="4:30">
      <c r="D82" s="16">
        <v>65</v>
      </c>
      <c r="E82" s="16">
        <v>76</v>
      </c>
      <c r="F82" s="17">
        <v>4536</v>
      </c>
      <c r="H82" s="16">
        <v>65</v>
      </c>
      <c r="I82" s="16">
        <v>96</v>
      </c>
      <c r="J82" s="17">
        <v>7238</v>
      </c>
      <c r="L82" s="16">
        <v>65</v>
      </c>
      <c r="M82" s="16">
        <v>116</v>
      </c>
      <c r="N82" s="17">
        <v>10568</v>
      </c>
      <c r="P82" s="16">
        <v>65</v>
      </c>
      <c r="Q82" s="16">
        <v>68</v>
      </c>
      <c r="R82" s="17">
        <v>3632</v>
      </c>
      <c r="T82" s="16">
        <v>65</v>
      </c>
      <c r="U82" s="16">
        <v>88</v>
      </c>
      <c r="V82" s="17">
        <v>6082</v>
      </c>
      <c r="X82" s="16">
        <v>65</v>
      </c>
      <c r="Y82" s="16">
        <v>108</v>
      </c>
      <c r="Z82" s="17">
        <v>9161</v>
      </c>
      <c r="AB82" s="16">
        <v>50</v>
      </c>
      <c r="AC82" s="16">
        <v>60</v>
      </c>
      <c r="AD82" s="17">
        <v>2827</v>
      </c>
    </row>
    <row r="83" spans="4:30">
      <c r="D83" s="16">
        <v>75</v>
      </c>
      <c r="E83" s="16">
        <v>89</v>
      </c>
      <c r="F83" s="17">
        <v>6221</v>
      </c>
      <c r="H83" s="16">
        <v>75</v>
      </c>
      <c r="I83" s="16">
        <v>109</v>
      </c>
      <c r="J83" s="17">
        <v>9331</v>
      </c>
      <c r="L83" s="16">
        <v>75</v>
      </c>
      <c r="M83" s="16">
        <v>129</v>
      </c>
      <c r="N83" s="17">
        <v>13070</v>
      </c>
      <c r="P83" s="16">
        <v>75</v>
      </c>
      <c r="Q83" s="16">
        <v>80</v>
      </c>
      <c r="R83" s="17">
        <v>5027</v>
      </c>
      <c r="T83" s="16">
        <v>75</v>
      </c>
      <c r="U83" s="16">
        <v>100</v>
      </c>
      <c r="V83" s="17">
        <v>7854</v>
      </c>
      <c r="X83" s="16">
        <v>75</v>
      </c>
      <c r="Y83" s="16">
        <v>120</v>
      </c>
      <c r="Z83" s="17">
        <v>11310</v>
      </c>
      <c r="AB83" s="16">
        <v>65</v>
      </c>
      <c r="AC83" s="16">
        <v>76</v>
      </c>
      <c r="AD83" s="17">
        <v>4536</v>
      </c>
    </row>
    <row r="84" spans="4:30">
      <c r="D84" s="16">
        <v>100</v>
      </c>
      <c r="E84" s="16">
        <v>114</v>
      </c>
      <c r="F84" s="17">
        <v>10207</v>
      </c>
      <c r="H84" s="16">
        <v>100</v>
      </c>
      <c r="I84" s="16">
        <v>134</v>
      </c>
      <c r="J84" s="17">
        <v>14103</v>
      </c>
      <c r="L84" s="16">
        <v>100</v>
      </c>
      <c r="M84" s="16">
        <v>154</v>
      </c>
      <c r="N84" s="17">
        <v>18627</v>
      </c>
      <c r="P84" s="16">
        <v>100</v>
      </c>
      <c r="Q84" s="16">
        <v>106</v>
      </c>
      <c r="R84" s="17">
        <v>8825</v>
      </c>
      <c r="T84" s="16">
        <v>100</v>
      </c>
      <c r="U84" s="16">
        <v>126</v>
      </c>
      <c r="V84" s="17">
        <v>12469</v>
      </c>
      <c r="X84" s="16">
        <v>100</v>
      </c>
      <c r="Y84" s="16">
        <v>146</v>
      </c>
      <c r="Z84" s="17">
        <v>16742</v>
      </c>
      <c r="AB84" s="16">
        <v>75</v>
      </c>
      <c r="AC84" s="16">
        <v>89</v>
      </c>
      <c r="AD84" s="17">
        <v>6221</v>
      </c>
    </row>
    <row r="86" spans="4:30">
      <c r="D86" s="21" t="s">
        <v>135</v>
      </c>
      <c r="H86" s="21" t="s">
        <v>136</v>
      </c>
      <c r="L86" s="21" t="s">
        <v>137</v>
      </c>
      <c r="P86" s="21" t="s">
        <v>144</v>
      </c>
      <c r="T86" s="21" t="s">
        <v>133</v>
      </c>
      <c r="X86" s="21" t="s">
        <v>134</v>
      </c>
    </row>
    <row r="87" spans="4:30">
      <c r="D87" s="15" t="s">
        <v>52</v>
      </c>
      <c r="E87" s="18" t="s">
        <v>50</v>
      </c>
      <c r="F87" s="18" t="s">
        <v>51</v>
      </c>
      <c r="H87" s="15" t="s">
        <v>52</v>
      </c>
      <c r="I87" s="18" t="s">
        <v>50</v>
      </c>
      <c r="J87" s="18" t="s">
        <v>51</v>
      </c>
      <c r="L87" s="15" t="s">
        <v>52</v>
      </c>
      <c r="M87" s="18" t="s">
        <v>50</v>
      </c>
      <c r="N87" s="18" t="s">
        <v>51</v>
      </c>
      <c r="P87" s="15" t="s">
        <v>52</v>
      </c>
      <c r="Q87" s="15" t="s">
        <v>50</v>
      </c>
      <c r="R87" s="15" t="s">
        <v>51</v>
      </c>
      <c r="T87" s="15" t="s">
        <v>52</v>
      </c>
      <c r="U87" s="15" t="s">
        <v>50</v>
      </c>
      <c r="V87" s="15" t="s">
        <v>51</v>
      </c>
      <c r="X87" s="15" t="s">
        <v>52</v>
      </c>
      <c r="Y87" s="15" t="s">
        <v>50</v>
      </c>
      <c r="Z87" s="15" t="s">
        <v>51</v>
      </c>
    </row>
    <row r="88" spans="4:30">
      <c r="D88" s="16">
        <v>8</v>
      </c>
      <c r="E88" s="16">
        <v>9.52</v>
      </c>
      <c r="F88" s="17">
        <f>ROUND(PI()*(E88/2)^2,0)</f>
        <v>71</v>
      </c>
      <c r="H88" s="16">
        <v>8</v>
      </c>
      <c r="I88" s="16">
        <v>29.52</v>
      </c>
      <c r="J88" s="17">
        <v>684</v>
      </c>
      <c r="L88" s="16">
        <v>8</v>
      </c>
      <c r="M88" s="16">
        <v>49.519999999999996</v>
      </c>
      <c r="N88" s="17">
        <v>1926</v>
      </c>
      <c r="P88" s="16">
        <v>6</v>
      </c>
      <c r="Q88" s="16">
        <v>10.5</v>
      </c>
      <c r="R88" s="17">
        <v>87</v>
      </c>
      <c r="T88" s="16">
        <v>6</v>
      </c>
      <c r="U88" s="16">
        <v>30.5</v>
      </c>
      <c r="V88" s="17">
        <v>731</v>
      </c>
      <c r="X88" s="16">
        <v>6</v>
      </c>
      <c r="Y88" s="16">
        <v>50.5</v>
      </c>
      <c r="Z88" s="17">
        <v>2003</v>
      </c>
    </row>
    <row r="89" spans="4:30">
      <c r="D89" s="16">
        <v>10</v>
      </c>
      <c r="E89" s="16">
        <v>12.7</v>
      </c>
      <c r="F89" s="17">
        <f t="shared" ref="F89:F99" si="0">ROUND(PI()*(E89/2)^2,0)</f>
        <v>127</v>
      </c>
      <c r="H89" s="16">
        <v>10</v>
      </c>
      <c r="I89" s="16">
        <v>32.700000000000003</v>
      </c>
      <c r="J89" s="17">
        <v>840</v>
      </c>
      <c r="L89" s="16">
        <v>10</v>
      </c>
      <c r="M89" s="16">
        <v>52.7</v>
      </c>
      <c r="N89" s="17">
        <v>2181</v>
      </c>
      <c r="P89" s="16">
        <v>8</v>
      </c>
      <c r="Q89" s="16">
        <v>13.8</v>
      </c>
      <c r="R89" s="17">
        <v>150</v>
      </c>
      <c r="T89" s="16">
        <v>8</v>
      </c>
      <c r="U89" s="16">
        <v>33.799999999999997</v>
      </c>
      <c r="V89" s="17">
        <v>897</v>
      </c>
      <c r="X89" s="16">
        <v>8</v>
      </c>
      <c r="Y89" s="16">
        <v>53.8</v>
      </c>
      <c r="Z89" s="17">
        <v>2273</v>
      </c>
    </row>
    <row r="90" spans="4:30">
      <c r="D90" s="16">
        <v>13</v>
      </c>
      <c r="E90" s="16">
        <v>15.88</v>
      </c>
      <c r="F90" s="17">
        <f t="shared" si="0"/>
        <v>198</v>
      </c>
      <c r="H90" s="16">
        <v>13</v>
      </c>
      <c r="I90" s="16">
        <v>35.880000000000003</v>
      </c>
      <c r="J90" s="17">
        <v>1011</v>
      </c>
      <c r="L90" s="16">
        <v>13</v>
      </c>
      <c r="M90" s="16">
        <v>55.88</v>
      </c>
      <c r="N90" s="17">
        <v>2452</v>
      </c>
      <c r="P90" s="16">
        <v>10</v>
      </c>
      <c r="Q90" s="16">
        <v>17.3</v>
      </c>
      <c r="R90" s="17">
        <v>235</v>
      </c>
      <c r="T90" s="16">
        <v>10</v>
      </c>
      <c r="U90" s="16">
        <v>37.299999999999997</v>
      </c>
      <c r="V90" s="17">
        <v>1093</v>
      </c>
      <c r="X90" s="16">
        <v>10</v>
      </c>
      <c r="Y90" s="16">
        <v>57.3</v>
      </c>
      <c r="Z90" s="17">
        <v>2579</v>
      </c>
    </row>
    <row r="91" spans="4:30">
      <c r="D91" s="16">
        <v>20</v>
      </c>
      <c r="E91" s="16">
        <v>22.22</v>
      </c>
      <c r="F91" s="17">
        <f t="shared" si="0"/>
        <v>388</v>
      </c>
      <c r="H91" s="16">
        <v>20</v>
      </c>
      <c r="I91" s="16">
        <v>42.22</v>
      </c>
      <c r="J91" s="17">
        <v>1400</v>
      </c>
      <c r="L91" s="16">
        <v>20</v>
      </c>
      <c r="M91" s="16">
        <v>62.22</v>
      </c>
      <c r="N91" s="17">
        <v>3041</v>
      </c>
      <c r="P91" s="16">
        <v>15</v>
      </c>
      <c r="Q91" s="16">
        <v>21.7</v>
      </c>
      <c r="R91" s="17">
        <v>370</v>
      </c>
      <c r="T91" s="16">
        <v>15</v>
      </c>
      <c r="U91" s="16">
        <v>41.7</v>
      </c>
      <c r="V91" s="17">
        <v>1366</v>
      </c>
      <c r="X91" s="16">
        <v>15</v>
      </c>
      <c r="Y91" s="16">
        <v>61.7</v>
      </c>
      <c r="Z91" s="17">
        <v>2990</v>
      </c>
    </row>
    <row r="92" spans="4:30">
      <c r="D92" s="16">
        <v>25</v>
      </c>
      <c r="E92" s="16">
        <v>28.58</v>
      </c>
      <c r="F92" s="17">
        <f t="shared" si="0"/>
        <v>642</v>
      </c>
      <c r="H92" s="16">
        <v>25</v>
      </c>
      <c r="I92" s="16">
        <v>58.58</v>
      </c>
      <c r="J92" s="17">
        <v>2695</v>
      </c>
      <c r="L92" s="16">
        <v>25</v>
      </c>
      <c r="M92" s="16">
        <v>78.58</v>
      </c>
      <c r="N92" s="17">
        <v>4850</v>
      </c>
      <c r="P92" s="16">
        <v>20</v>
      </c>
      <c r="Q92" s="16">
        <v>27.2</v>
      </c>
      <c r="R92" s="17">
        <v>581</v>
      </c>
      <c r="T92" s="16">
        <v>20</v>
      </c>
      <c r="U92" s="16">
        <v>47.2</v>
      </c>
      <c r="V92" s="17">
        <v>1750</v>
      </c>
      <c r="X92" s="16">
        <v>20</v>
      </c>
      <c r="Y92" s="16">
        <v>67.2</v>
      </c>
      <c r="Z92" s="17">
        <v>3547</v>
      </c>
    </row>
    <row r="93" spans="4:30">
      <c r="D93" s="16">
        <v>30</v>
      </c>
      <c r="E93" s="23">
        <v>34</v>
      </c>
      <c r="F93" s="17">
        <f t="shared" si="0"/>
        <v>908</v>
      </c>
      <c r="H93" s="16">
        <v>30</v>
      </c>
      <c r="I93" s="16">
        <v>54</v>
      </c>
      <c r="J93" s="17">
        <v>2290</v>
      </c>
      <c r="L93" s="16">
        <v>30</v>
      </c>
      <c r="M93" s="16">
        <v>74</v>
      </c>
      <c r="N93" s="17">
        <v>4301</v>
      </c>
      <c r="P93" s="16">
        <v>25</v>
      </c>
      <c r="Q93" s="16">
        <v>34</v>
      </c>
      <c r="R93" s="17">
        <v>908</v>
      </c>
      <c r="T93" s="16">
        <v>25</v>
      </c>
      <c r="U93" s="16">
        <v>54</v>
      </c>
      <c r="V93" s="17">
        <v>2290</v>
      </c>
      <c r="X93" s="16">
        <v>25</v>
      </c>
      <c r="Y93" s="16">
        <v>74</v>
      </c>
      <c r="Z93" s="17">
        <v>4301</v>
      </c>
    </row>
    <row r="94" spans="4:30">
      <c r="D94" s="16">
        <v>40</v>
      </c>
      <c r="E94" s="16">
        <v>42.7</v>
      </c>
      <c r="F94" s="17">
        <f t="shared" si="0"/>
        <v>1432</v>
      </c>
      <c r="H94" s="16">
        <v>40</v>
      </c>
      <c r="I94" s="16">
        <v>62.7</v>
      </c>
      <c r="J94" s="17">
        <v>3088</v>
      </c>
      <c r="L94" s="16">
        <v>40</v>
      </c>
      <c r="M94" s="16">
        <v>82.7</v>
      </c>
      <c r="N94" s="17">
        <v>5372</v>
      </c>
      <c r="P94" s="16">
        <v>32</v>
      </c>
      <c r="Q94" s="16">
        <v>42.7</v>
      </c>
      <c r="R94" s="17">
        <v>1432</v>
      </c>
      <c r="T94" s="16">
        <v>32</v>
      </c>
      <c r="U94" s="16">
        <v>62.7</v>
      </c>
      <c r="V94" s="17">
        <v>3088</v>
      </c>
      <c r="X94" s="16">
        <v>32</v>
      </c>
      <c r="Y94" s="16">
        <v>82.7</v>
      </c>
      <c r="Z94" s="17">
        <v>5372</v>
      </c>
    </row>
    <row r="95" spans="4:30">
      <c r="D95" s="16">
        <v>50</v>
      </c>
      <c r="E95" s="16">
        <v>48.6</v>
      </c>
      <c r="F95" s="17">
        <f t="shared" si="0"/>
        <v>1855</v>
      </c>
      <c r="H95" s="16">
        <v>50</v>
      </c>
      <c r="I95" s="16">
        <v>68.599999999999994</v>
      </c>
      <c r="J95" s="17">
        <v>3696</v>
      </c>
      <c r="L95" s="16">
        <v>50</v>
      </c>
      <c r="M95" s="16">
        <v>88.6</v>
      </c>
      <c r="N95" s="17">
        <v>6165</v>
      </c>
      <c r="P95" s="16">
        <v>40</v>
      </c>
      <c r="Q95" s="16">
        <v>48.6</v>
      </c>
      <c r="R95" s="17">
        <v>1855</v>
      </c>
      <c r="T95" s="16">
        <v>40</v>
      </c>
      <c r="U95" s="16">
        <v>68.599999999999994</v>
      </c>
      <c r="V95" s="17">
        <v>3696</v>
      </c>
      <c r="X95" s="16">
        <v>40</v>
      </c>
      <c r="Y95" s="16">
        <v>88.6</v>
      </c>
      <c r="Z95" s="17">
        <v>6165</v>
      </c>
    </row>
    <row r="96" spans="4:30">
      <c r="D96" s="16">
        <v>60</v>
      </c>
      <c r="E96" s="16">
        <v>60.5</v>
      </c>
      <c r="F96" s="17">
        <f t="shared" si="0"/>
        <v>2875</v>
      </c>
      <c r="H96" s="16">
        <v>60</v>
      </c>
      <c r="I96" s="16">
        <v>80.5</v>
      </c>
      <c r="J96" s="17">
        <v>5090</v>
      </c>
      <c r="L96" s="16">
        <v>60</v>
      </c>
      <c r="M96" s="16">
        <v>100.5</v>
      </c>
      <c r="N96" s="17">
        <v>7933</v>
      </c>
      <c r="P96" s="16">
        <v>50</v>
      </c>
      <c r="Q96" s="16">
        <v>60.56</v>
      </c>
      <c r="R96" s="17">
        <v>2880</v>
      </c>
      <c r="T96" s="16">
        <v>50</v>
      </c>
      <c r="U96" s="16">
        <v>80.56</v>
      </c>
      <c r="V96" s="17">
        <v>5097</v>
      </c>
      <c r="X96" s="16">
        <v>50</v>
      </c>
      <c r="Y96" s="16">
        <v>100.56</v>
      </c>
      <c r="Z96" s="17">
        <v>7942</v>
      </c>
    </row>
    <row r="97" spans="4:26">
      <c r="D97" s="16">
        <v>75</v>
      </c>
      <c r="E97" s="16">
        <v>76.3</v>
      </c>
      <c r="F97" s="17">
        <f t="shared" si="0"/>
        <v>4572</v>
      </c>
      <c r="H97" s="16">
        <v>75</v>
      </c>
      <c r="I97" s="16">
        <v>96.3</v>
      </c>
      <c r="J97" s="17">
        <v>7284</v>
      </c>
      <c r="L97" s="16">
        <v>75</v>
      </c>
      <c r="M97" s="16">
        <v>116.3</v>
      </c>
      <c r="N97" s="17">
        <v>10623</v>
      </c>
      <c r="P97" s="16">
        <v>65</v>
      </c>
      <c r="Q97" s="16">
        <v>76.3</v>
      </c>
      <c r="R97" s="17">
        <v>4572</v>
      </c>
      <c r="T97" s="16">
        <v>65</v>
      </c>
      <c r="U97" s="16">
        <v>96.3</v>
      </c>
      <c r="V97" s="17">
        <v>7284</v>
      </c>
      <c r="X97" s="16">
        <v>65</v>
      </c>
      <c r="Y97" s="16">
        <v>116.3</v>
      </c>
      <c r="Z97" s="17">
        <v>10623</v>
      </c>
    </row>
    <row r="98" spans="4:26">
      <c r="D98" s="16">
        <v>80</v>
      </c>
      <c r="E98" s="16">
        <v>89.1</v>
      </c>
      <c r="F98" s="17">
        <f t="shared" si="0"/>
        <v>6235</v>
      </c>
      <c r="H98" s="16">
        <v>80</v>
      </c>
      <c r="I98" s="16">
        <v>109.1</v>
      </c>
      <c r="J98" s="17">
        <v>9348</v>
      </c>
      <c r="L98" s="16">
        <v>80</v>
      </c>
      <c r="M98" s="16">
        <v>129.1</v>
      </c>
      <c r="N98" s="17">
        <v>13090</v>
      </c>
      <c r="P98" s="16">
        <v>80</v>
      </c>
      <c r="Q98" s="16">
        <v>89.1</v>
      </c>
      <c r="R98" s="17">
        <v>6235</v>
      </c>
      <c r="T98" s="16">
        <v>80</v>
      </c>
      <c r="U98" s="16">
        <v>109.1</v>
      </c>
      <c r="V98" s="17">
        <v>9348</v>
      </c>
      <c r="X98" s="16">
        <v>80</v>
      </c>
      <c r="Y98" s="16">
        <v>129.1</v>
      </c>
      <c r="Z98" s="17">
        <v>13090</v>
      </c>
    </row>
    <row r="99" spans="4:26">
      <c r="D99" s="16">
        <v>100</v>
      </c>
      <c r="E99" s="16">
        <v>114.3</v>
      </c>
      <c r="F99" s="17">
        <f t="shared" si="0"/>
        <v>10261</v>
      </c>
      <c r="H99" s="16">
        <v>100</v>
      </c>
      <c r="I99" s="16">
        <v>134.30000000000001</v>
      </c>
      <c r="J99" s="17">
        <v>14166</v>
      </c>
      <c r="L99" s="16">
        <v>100</v>
      </c>
      <c r="M99" s="16">
        <v>154.30000000000001</v>
      </c>
      <c r="N99" s="17">
        <v>18699</v>
      </c>
      <c r="P99" s="16">
        <v>90</v>
      </c>
      <c r="Q99" s="16">
        <v>101.6</v>
      </c>
      <c r="R99" s="17">
        <v>8107</v>
      </c>
      <c r="T99" s="16">
        <v>90</v>
      </c>
      <c r="U99" s="16">
        <v>121.6</v>
      </c>
      <c r="V99" s="17">
        <v>11613</v>
      </c>
      <c r="X99" s="16">
        <v>90</v>
      </c>
      <c r="Y99" s="16">
        <v>141.6</v>
      </c>
      <c r="Z99" s="17">
        <v>15748</v>
      </c>
    </row>
    <row r="100" spans="4:26">
      <c r="P100" s="16">
        <v>100</v>
      </c>
      <c r="Q100" s="16">
        <v>114.3</v>
      </c>
      <c r="R100" s="17">
        <v>10261</v>
      </c>
      <c r="T100" s="16">
        <v>100</v>
      </c>
      <c r="U100" s="16">
        <v>134.30000000000001</v>
      </c>
      <c r="V100" s="17">
        <v>14166</v>
      </c>
      <c r="X100" s="16">
        <v>100</v>
      </c>
      <c r="Y100" s="16">
        <v>154.30000000000001</v>
      </c>
      <c r="Z100" s="17">
        <v>18699</v>
      </c>
    </row>
    <row r="102" spans="4:26">
      <c r="D102" s="21" t="s">
        <v>138</v>
      </c>
      <c r="H102" s="21" t="s">
        <v>145</v>
      </c>
      <c r="L102" s="21" t="s">
        <v>146</v>
      </c>
      <c r="P102" s="21" t="s">
        <v>141</v>
      </c>
      <c r="T102" s="21" t="s">
        <v>94</v>
      </c>
    </row>
    <row r="103" spans="4:26">
      <c r="D103" s="15" t="s">
        <v>52</v>
      </c>
      <c r="E103" s="18" t="s">
        <v>50</v>
      </c>
      <c r="F103" s="18" t="s">
        <v>51</v>
      </c>
      <c r="H103" s="15" t="s">
        <v>52</v>
      </c>
      <c r="I103" s="18" t="s">
        <v>50</v>
      </c>
      <c r="J103" s="18" t="s">
        <v>51</v>
      </c>
      <c r="L103" s="15" t="s">
        <v>52</v>
      </c>
      <c r="M103" s="18" t="s">
        <v>50</v>
      </c>
      <c r="N103" s="18" t="s">
        <v>51</v>
      </c>
      <c r="P103" s="15" t="s">
        <v>52</v>
      </c>
      <c r="Q103" s="18" t="s">
        <v>50</v>
      </c>
      <c r="R103" s="18" t="s">
        <v>51</v>
      </c>
      <c r="T103" s="114" t="s">
        <v>147</v>
      </c>
      <c r="U103" s="115"/>
      <c r="V103" s="115"/>
      <c r="W103" s="116"/>
    </row>
    <row r="104" spans="4:26">
      <c r="D104" s="16" t="s">
        <v>148</v>
      </c>
      <c r="E104" s="16">
        <v>12.7</v>
      </c>
      <c r="F104" s="17">
        <v>127</v>
      </c>
      <c r="H104" s="16" t="s">
        <v>148</v>
      </c>
      <c r="I104" s="16">
        <v>32.700000000000003</v>
      </c>
      <c r="J104" s="17">
        <v>840</v>
      </c>
      <c r="L104" s="16" t="s">
        <v>148</v>
      </c>
      <c r="M104" s="16">
        <v>52.7</v>
      </c>
      <c r="N104" s="17">
        <v>2181</v>
      </c>
      <c r="P104" s="16" t="s">
        <v>148</v>
      </c>
      <c r="Q104" s="16">
        <v>17.899999999999999</v>
      </c>
      <c r="R104" s="17">
        <v>252</v>
      </c>
      <c r="T104" s="114" t="s">
        <v>149</v>
      </c>
      <c r="U104" s="115"/>
      <c r="V104" s="115"/>
      <c r="W104" s="116"/>
    </row>
    <row r="105" spans="4:26">
      <c r="D105" s="16" t="s">
        <v>150</v>
      </c>
      <c r="E105" s="16">
        <v>15.88</v>
      </c>
      <c r="F105" s="17">
        <v>198</v>
      </c>
      <c r="H105" s="16" t="s">
        <v>150</v>
      </c>
      <c r="I105" s="16">
        <v>35.880000000000003</v>
      </c>
      <c r="J105" s="17">
        <v>1011</v>
      </c>
      <c r="L105" s="16" t="s">
        <v>150</v>
      </c>
      <c r="M105" s="16">
        <v>55.88</v>
      </c>
      <c r="N105" s="17">
        <v>2452</v>
      </c>
      <c r="P105" s="16" t="s">
        <v>150</v>
      </c>
      <c r="Q105" s="16">
        <v>21.48</v>
      </c>
      <c r="R105" s="17">
        <v>362</v>
      </c>
      <c r="T105" s="114" t="s">
        <v>151</v>
      </c>
      <c r="U105" s="115"/>
      <c r="V105" s="115"/>
      <c r="W105" s="116"/>
    </row>
    <row r="106" spans="4:26">
      <c r="D106" s="16" t="s">
        <v>152</v>
      </c>
      <c r="E106" s="16">
        <v>22.22</v>
      </c>
      <c r="F106" s="17">
        <v>388</v>
      </c>
      <c r="H106" s="16" t="s">
        <v>152</v>
      </c>
      <c r="I106" s="16">
        <v>42.22</v>
      </c>
      <c r="J106" s="17">
        <v>1400</v>
      </c>
      <c r="L106" s="16" t="s">
        <v>152</v>
      </c>
      <c r="M106" s="16">
        <v>62.22</v>
      </c>
      <c r="N106" s="17">
        <v>3041</v>
      </c>
      <c r="P106" s="16" t="s">
        <v>152</v>
      </c>
      <c r="Q106" s="16">
        <v>28.82</v>
      </c>
      <c r="R106" s="17">
        <v>652</v>
      </c>
      <c r="T106" s="114" t="s">
        <v>153</v>
      </c>
      <c r="U106" s="115"/>
      <c r="V106" s="115"/>
      <c r="W106" s="116"/>
    </row>
    <row r="107" spans="4:26">
      <c r="D107" s="16" t="s">
        <v>154</v>
      </c>
      <c r="E107" s="16">
        <v>28.58</v>
      </c>
      <c r="F107" s="17">
        <v>642</v>
      </c>
      <c r="H107" s="16" t="s">
        <v>154</v>
      </c>
      <c r="I107" s="16">
        <v>48.58</v>
      </c>
      <c r="J107" s="17">
        <v>1854</v>
      </c>
      <c r="L107" s="16" t="s">
        <v>154</v>
      </c>
      <c r="M107" s="16">
        <v>68.58</v>
      </c>
      <c r="N107" s="17">
        <v>3694</v>
      </c>
      <c r="P107" s="16" t="s">
        <v>154</v>
      </c>
      <c r="Q107" s="16">
        <v>36.979999999999997</v>
      </c>
      <c r="R107" s="17">
        <v>1074</v>
      </c>
      <c r="T107" s="114" t="s">
        <v>155</v>
      </c>
      <c r="U107" s="115"/>
      <c r="V107" s="115"/>
      <c r="W107" s="116"/>
    </row>
    <row r="108" spans="4:26">
      <c r="D108" s="16" t="s">
        <v>156</v>
      </c>
      <c r="E108" s="23">
        <v>34.92</v>
      </c>
      <c r="F108" s="17">
        <v>958</v>
      </c>
      <c r="H108" s="16" t="s">
        <v>156</v>
      </c>
      <c r="I108" s="16">
        <v>54.92</v>
      </c>
      <c r="J108" s="17">
        <v>2369</v>
      </c>
      <c r="L108" s="16" t="s">
        <v>156</v>
      </c>
      <c r="M108" s="16">
        <v>74.92</v>
      </c>
      <c r="N108" s="17">
        <v>4408</v>
      </c>
      <c r="T108" s="114" t="s">
        <v>157</v>
      </c>
      <c r="U108" s="115"/>
      <c r="V108" s="115"/>
      <c r="W108" s="116"/>
    </row>
    <row r="109" spans="4:26">
      <c r="D109" s="16" t="s">
        <v>158</v>
      </c>
      <c r="E109" s="16">
        <v>41.28</v>
      </c>
      <c r="F109" s="17">
        <v>1338</v>
      </c>
      <c r="H109" s="16" t="s">
        <v>158</v>
      </c>
      <c r="I109" s="16">
        <v>61.28</v>
      </c>
      <c r="J109" s="17">
        <v>2949</v>
      </c>
      <c r="L109" s="16" t="s">
        <v>158</v>
      </c>
      <c r="M109" s="16">
        <v>81.28</v>
      </c>
      <c r="N109" s="17">
        <v>5189</v>
      </c>
      <c r="T109" s="114" t="s">
        <v>114</v>
      </c>
      <c r="U109" s="115"/>
      <c r="V109" s="115"/>
      <c r="W109" s="116"/>
    </row>
    <row r="110" spans="4:26">
      <c r="D110" s="16" t="s">
        <v>159</v>
      </c>
      <c r="E110" s="16">
        <v>53.98</v>
      </c>
      <c r="F110" s="17">
        <v>2289</v>
      </c>
      <c r="H110" s="16" t="s">
        <v>159</v>
      </c>
      <c r="I110" s="16">
        <v>73.97999999999999</v>
      </c>
      <c r="J110" s="17">
        <v>4299</v>
      </c>
      <c r="L110" s="16" t="s">
        <v>159</v>
      </c>
      <c r="M110" s="16">
        <v>93.97999999999999</v>
      </c>
      <c r="N110" s="17">
        <v>6937</v>
      </c>
      <c r="T110" s="114" t="s">
        <v>160</v>
      </c>
      <c r="U110" s="115"/>
      <c r="V110" s="115"/>
      <c r="W110" s="116"/>
    </row>
    <row r="111" spans="4:26">
      <c r="T111" s="114" t="s">
        <v>316</v>
      </c>
      <c r="U111" s="115"/>
      <c r="V111" s="115"/>
      <c r="W111" s="116"/>
    </row>
    <row r="113" spans="4:27">
      <c r="D113" s="21" t="s">
        <v>63</v>
      </c>
      <c r="I113" s="21" t="s">
        <v>161</v>
      </c>
      <c r="M113" s="21" t="s">
        <v>162</v>
      </c>
      <c r="Q113" s="21" t="s">
        <v>163</v>
      </c>
      <c r="U113" s="21" t="s">
        <v>164</v>
      </c>
      <c r="Y113" s="21" t="s">
        <v>165</v>
      </c>
    </row>
    <row r="114" spans="4:27">
      <c r="D114" s="15" t="s">
        <v>49</v>
      </c>
      <c r="E114" s="18" t="s">
        <v>166</v>
      </c>
      <c r="F114" s="18" t="s">
        <v>167</v>
      </c>
      <c r="G114" s="15" t="s">
        <v>51</v>
      </c>
      <c r="I114" s="15" t="s">
        <v>49</v>
      </c>
      <c r="J114" s="18" t="s">
        <v>50</v>
      </c>
      <c r="K114" s="15" t="s">
        <v>51</v>
      </c>
      <c r="M114" s="15" t="s">
        <v>49</v>
      </c>
      <c r="N114" s="18" t="s">
        <v>50</v>
      </c>
      <c r="O114" s="15" t="s">
        <v>51</v>
      </c>
      <c r="Q114" s="15" t="s">
        <v>49</v>
      </c>
      <c r="R114" s="18" t="s">
        <v>50</v>
      </c>
      <c r="S114" s="15" t="s">
        <v>51</v>
      </c>
      <c r="U114" s="15" t="s">
        <v>49</v>
      </c>
      <c r="V114" s="18" t="s">
        <v>50</v>
      </c>
      <c r="W114" s="15" t="s">
        <v>51</v>
      </c>
      <c r="Y114" s="15" t="s">
        <v>49</v>
      </c>
      <c r="Z114" s="18" t="s">
        <v>50</v>
      </c>
      <c r="AA114" s="15" t="s">
        <v>51</v>
      </c>
    </row>
    <row r="115" spans="4:27">
      <c r="D115" s="16" t="s">
        <v>168</v>
      </c>
      <c r="E115" s="16">
        <v>6.2</v>
      </c>
      <c r="F115" s="16">
        <v>9.4</v>
      </c>
      <c r="G115" s="16">
        <v>46</v>
      </c>
      <c r="I115" s="16" t="s">
        <v>169</v>
      </c>
      <c r="J115" s="16">
        <v>6.6</v>
      </c>
      <c r="K115" s="17">
        <v>34</v>
      </c>
      <c r="M115" s="16" t="s">
        <v>170</v>
      </c>
      <c r="N115" s="16">
        <v>8.8000000000000007</v>
      </c>
      <c r="O115" s="17">
        <v>61</v>
      </c>
      <c r="Q115" s="16" t="s">
        <v>170</v>
      </c>
      <c r="R115" s="16">
        <v>10.4</v>
      </c>
      <c r="S115" s="17">
        <v>85</v>
      </c>
      <c r="U115" s="16" t="s">
        <v>170</v>
      </c>
      <c r="V115" s="16">
        <v>9</v>
      </c>
      <c r="W115" s="17">
        <v>64</v>
      </c>
      <c r="Y115" s="16" t="s">
        <v>171</v>
      </c>
      <c r="Z115" s="16">
        <v>6.4</v>
      </c>
      <c r="AA115" s="17">
        <v>32</v>
      </c>
    </row>
    <row r="116" spans="4:27">
      <c r="D116" s="16" t="s">
        <v>172</v>
      </c>
      <c r="E116" s="16">
        <v>6.2</v>
      </c>
      <c r="F116" s="16">
        <v>13</v>
      </c>
      <c r="G116" s="16">
        <v>63</v>
      </c>
      <c r="I116" s="16" t="s">
        <v>173</v>
      </c>
      <c r="J116" s="16">
        <v>7</v>
      </c>
      <c r="K116" s="17">
        <v>38</v>
      </c>
      <c r="M116" s="16" t="s">
        <v>173</v>
      </c>
      <c r="N116" s="16">
        <v>9.1999999999999993</v>
      </c>
      <c r="O116" s="17">
        <v>66</v>
      </c>
      <c r="Q116" s="16" t="s">
        <v>173</v>
      </c>
      <c r="R116" s="16">
        <v>10.9</v>
      </c>
      <c r="S116" s="17">
        <v>93</v>
      </c>
      <c r="U116" s="16" t="s">
        <v>173</v>
      </c>
      <c r="V116" s="16">
        <v>9.4</v>
      </c>
      <c r="W116" s="17">
        <v>69</v>
      </c>
      <c r="Y116" s="16" t="s">
        <v>174</v>
      </c>
      <c r="Z116" s="16">
        <v>10.5</v>
      </c>
      <c r="AA116" s="17">
        <v>87</v>
      </c>
    </row>
    <row r="117" spans="4:27">
      <c r="D117" s="16" t="s">
        <v>175</v>
      </c>
      <c r="E117" s="16">
        <v>6.2</v>
      </c>
      <c r="F117" s="16">
        <v>16</v>
      </c>
      <c r="G117" s="16">
        <v>78</v>
      </c>
      <c r="I117" s="16" t="s">
        <v>176</v>
      </c>
      <c r="J117" s="16">
        <v>7.6</v>
      </c>
      <c r="K117" s="17">
        <v>45</v>
      </c>
      <c r="M117" s="16" t="s">
        <v>176</v>
      </c>
      <c r="N117" s="16">
        <v>9.9</v>
      </c>
      <c r="O117" s="17">
        <v>77</v>
      </c>
      <c r="Q117" s="16" t="s">
        <v>176</v>
      </c>
      <c r="R117" s="16">
        <v>11.8</v>
      </c>
      <c r="S117" s="17">
        <v>109</v>
      </c>
      <c r="U117" s="16" t="s">
        <v>176</v>
      </c>
      <c r="V117" s="16">
        <v>11</v>
      </c>
      <c r="W117" s="17">
        <v>95</v>
      </c>
      <c r="Y117" s="16" t="s">
        <v>177</v>
      </c>
      <c r="Z117" s="16">
        <v>11</v>
      </c>
      <c r="AA117" s="17">
        <v>95</v>
      </c>
    </row>
    <row r="118" spans="4:27">
      <c r="D118" s="16" t="s">
        <v>178</v>
      </c>
      <c r="E118" s="16">
        <v>6.6</v>
      </c>
      <c r="F118" s="16">
        <v>10.5</v>
      </c>
      <c r="G118" s="16">
        <v>54</v>
      </c>
      <c r="I118" s="16" t="s">
        <v>179</v>
      </c>
      <c r="J118" s="16">
        <v>7.4</v>
      </c>
      <c r="K118" s="17">
        <v>43</v>
      </c>
      <c r="M118" s="16" t="s">
        <v>179</v>
      </c>
      <c r="N118" s="16">
        <v>9.6</v>
      </c>
      <c r="O118" s="17">
        <v>72</v>
      </c>
      <c r="Q118" s="16" t="s">
        <v>179</v>
      </c>
      <c r="R118" s="16">
        <v>11.2</v>
      </c>
      <c r="S118" s="17">
        <v>99</v>
      </c>
      <c r="U118" s="16" t="s">
        <v>179</v>
      </c>
      <c r="V118" s="16">
        <v>9.8000000000000007</v>
      </c>
      <c r="W118" s="17">
        <v>75</v>
      </c>
      <c r="Y118" s="16" t="s">
        <v>180</v>
      </c>
      <c r="Z118" s="16">
        <v>12</v>
      </c>
      <c r="AA118" s="17">
        <v>113</v>
      </c>
    </row>
    <row r="119" spans="4:27">
      <c r="D119" s="16" t="s">
        <v>181</v>
      </c>
      <c r="E119" s="16">
        <v>6.6</v>
      </c>
      <c r="F119" s="16">
        <v>14</v>
      </c>
      <c r="G119" s="16">
        <v>73</v>
      </c>
      <c r="I119" s="16" t="s">
        <v>182</v>
      </c>
      <c r="J119" s="16">
        <v>7.8</v>
      </c>
      <c r="K119" s="17">
        <v>48</v>
      </c>
      <c r="M119" s="16" t="s">
        <v>182</v>
      </c>
      <c r="N119" s="16">
        <v>10.1</v>
      </c>
      <c r="O119" s="17">
        <v>80</v>
      </c>
      <c r="Q119" s="16" t="s">
        <v>182</v>
      </c>
      <c r="R119" s="16">
        <v>11.8</v>
      </c>
      <c r="S119" s="17">
        <v>109</v>
      </c>
      <c r="U119" s="16" t="s">
        <v>182</v>
      </c>
      <c r="V119" s="16">
        <v>10.5</v>
      </c>
      <c r="W119" s="17">
        <v>87</v>
      </c>
      <c r="Y119" s="16" t="s">
        <v>183</v>
      </c>
      <c r="Z119" s="16">
        <v>7</v>
      </c>
      <c r="AA119" s="17">
        <v>38</v>
      </c>
    </row>
    <row r="120" spans="4:27">
      <c r="D120" s="16" t="s">
        <v>184</v>
      </c>
      <c r="E120" s="16">
        <v>6.6</v>
      </c>
      <c r="F120" s="16">
        <v>17.5</v>
      </c>
      <c r="G120" s="16">
        <v>91</v>
      </c>
      <c r="I120" s="16" t="s">
        <v>185</v>
      </c>
      <c r="J120" s="16">
        <v>8.5</v>
      </c>
      <c r="K120" s="17">
        <v>57</v>
      </c>
      <c r="M120" s="16" t="s">
        <v>185</v>
      </c>
      <c r="N120" s="16">
        <v>11.1</v>
      </c>
      <c r="O120" s="17">
        <v>97</v>
      </c>
      <c r="Q120" s="16" t="s">
        <v>185</v>
      </c>
      <c r="R120" s="16">
        <v>13</v>
      </c>
      <c r="S120" s="17">
        <v>133</v>
      </c>
      <c r="U120" s="16" t="s">
        <v>185</v>
      </c>
      <c r="V120" s="16">
        <v>11.5</v>
      </c>
      <c r="W120" s="17">
        <v>104</v>
      </c>
      <c r="Y120" s="16" t="s">
        <v>186</v>
      </c>
      <c r="Z120" s="16">
        <v>11.5</v>
      </c>
      <c r="AA120" s="17">
        <v>104</v>
      </c>
    </row>
    <row r="121" spans="4:27">
      <c r="D121" s="16" t="s">
        <v>187</v>
      </c>
      <c r="E121" s="16">
        <v>7.6</v>
      </c>
      <c r="F121" s="16">
        <v>12.5</v>
      </c>
      <c r="G121" s="16">
        <v>75</v>
      </c>
      <c r="I121" s="16" t="s">
        <v>178</v>
      </c>
      <c r="J121" s="16">
        <v>8</v>
      </c>
      <c r="K121" s="17">
        <v>50</v>
      </c>
      <c r="M121" s="16" t="s">
        <v>178</v>
      </c>
      <c r="N121" s="16">
        <v>10.4</v>
      </c>
      <c r="O121" s="17">
        <v>85</v>
      </c>
      <c r="Q121" s="16" t="s">
        <v>178</v>
      </c>
      <c r="R121" s="16">
        <v>11.8</v>
      </c>
      <c r="S121" s="17">
        <v>109</v>
      </c>
      <c r="U121" s="16" t="s">
        <v>178</v>
      </c>
      <c r="V121" s="16">
        <v>11</v>
      </c>
      <c r="W121" s="17">
        <v>95</v>
      </c>
      <c r="Y121" s="16" t="s">
        <v>188</v>
      </c>
      <c r="Z121" s="16">
        <v>12.5</v>
      </c>
      <c r="AA121" s="17">
        <v>123</v>
      </c>
    </row>
    <row r="122" spans="4:27">
      <c r="D122" s="16" t="s">
        <v>189</v>
      </c>
      <c r="E122" s="16">
        <v>7.6</v>
      </c>
      <c r="F122" s="16">
        <v>17</v>
      </c>
      <c r="G122" s="16">
        <v>101</v>
      </c>
      <c r="I122" s="16" t="s">
        <v>181</v>
      </c>
      <c r="J122" s="16">
        <v>8.5</v>
      </c>
      <c r="K122" s="17">
        <v>57</v>
      </c>
      <c r="M122" s="16" t="s">
        <v>181</v>
      </c>
      <c r="N122" s="16">
        <v>10.9</v>
      </c>
      <c r="O122" s="17">
        <v>93</v>
      </c>
      <c r="Q122" s="16" t="s">
        <v>181</v>
      </c>
      <c r="R122" s="16">
        <v>12.6</v>
      </c>
      <c r="S122" s="17">
        <v>125</v>
      </c>
      <c r="U122" s="16" t="s">
        <v>181</v>
      </c>
      <c r="V122" s="16">
        <v>11.5</v>
      </c>
      <c r="W122" s="17">
        <v>104</v>
      </c>
      <c r="Y122" s="16" t="s">
        <v>190</v>
      </c>
      <c r="Z122" s="16">
        <v>13.5</v>
      </c>
      <c r="AA122" s="17">
        <v>143</v>
      </c>
    </row>
    <row r="123" spans="4:27">
      <c r="D123" s="16" t="s">
        <v>191</v>
      </c>
      <c r="E123" s="16">
        <v>8</v>
      </c>
      <c r="F123" s="16">
        <v>13</v>
      </c>
      <c r="G123" s="16">
        <v>82</v>
      </c>
      <c r="I123" s="16" t="s">
        <v>184</v>
      </c>
      <c r="J123" s="16">
        <v>9.3000000000000007</v>
      </c>
      <c r="K123" s="17">
        <v>68</v>
      </c>
      <c r="M123" s="16" t="s">
        <v>184</v>
      </c>
      <c r="N123" s="16">
        <v>11.8</v>
      </c>
      <c r="O123" s="17">
        <v>109</v>
      </c>
      <c r="Q123" s="16" t="s">
        <v>184</v>
      </c>
      <c r="R123" s="16">
        <v>13.9</v>
      </c>
      <c r="S123" s="17">
        <v>152</v>
      </c>
      <c r="U123" s="16" t="s">
        <v>184</v>
      </c>
      <c r="V123" s="16">
        <v>12.5</v>
      </c>
      <c r="W123" s="17">
        <v>123</v>
      </c>
      <c r="Y123" s="16" t="s">
        <v>192</v>
      </c>
      <c r="Z123" s="16">
        <v>8</v>
      </c>
      <c r="AA123" s="17">
        <v>50</v>
      </c>
    </row>
    <row r="124" spans="4:27">
      <c r="D124" s="16" t="s">
        <v>193</v>
      </c>
      <c r="E124" s="16">
        <v>8</v>
      </c>
      <c r="F124" s="16">
        <v>18</v>
      </c>
      <c r="G124" s="16">
        <v>113</v>
      </c>
      <c r="M124" s="16" t="s">
        <v>194</v>
      </c>
      <c r="N124" s="16">
        <v>11.8</v>
      </c>
      <c r="O124" s="17">
        <v>109</v>
      </c>
      <c r="Q124" s="16" t="s">
        <v>194</v>
      </c>
      <c r="R124" s="16">
        <v>13.4</v>
      </c>
      <c r="S124" s="17">
        <v>141</v>
      </c>
      <c r="U124" s="16" t="s">
        <v>194</v>
      </c>
      <c r="V124" s="16">
        <v>12.5</v>
      </c>
      <c r="W124" s="17">
        <v>123</v>
      </c>
      <c r="Y124" s="16" t="s">
        <v>191</v>
      </c>
      <c r="Z124" s="16">
        <v>13.5</v>
      </c>
      <c r="AA124" s="17">
        <v>143</v>
      </c>
    </row>
    <row r="125" spans="4:27">
      <c r="D125" s="16" t="s">
        <v>195</v>
      </c>
      <c r="E125" s="16">
        <v>9</v>
      </c>
      <c r="F125" s="16">
        <v>15</v>
      </c>
      <c r="G125" s="16">
        <v>106</v>
      </c>
      <c r="M125" s="16" t="s">
        <v>196</v>
      </c>
      <c r="N125" s="16">
        <v>12.6</v>
      </c>
      <c r="O125" s="17">
        <v>125</v>
      </c>
      <c r="Q125" s="16" t="s">
        <v>196</v>
      </c>
      <c r="R125" s="16">
        <v>14.3</v>
      </c>
      <c r="S125" s="17">
        <v>161</v>
      </c>
      <c r="U125" s="16" t="s">
        <v>196</v>
      </c>
      <c r="V125" s="16">
        <v>13</v>
      </c>
      <c r="W125" s="17">
        <v>133</v>
      </c>
      <c r="Y125" s="16" t="s">
        <v>193</v>
      </c>
      <c r="Z125" s="16">
        <v>14.5</v>
      </c>
      <c r="AA125" s="17">
        <v>165</v>
      </c>
    </row>
    <row r="126" spans="4:27">
      <c r="D126" s="16" t="s">
        <v>197</v>
      </c>
      <c r="E126" s="16">
        <v>9</v>
      </c>
      <c r="F126" s="16">
        <v>21</v>
      </c>
      <c r="G126" s="16">
        <v>148</v>
      </c>
      <c r="M126" s="16" t="s">
        <v>198</v>
      </c>
      <c r="N126" s="16">
        <v>13.9</v>
      </c>
      <c r="O126" s="17">
        <v>152</v>
      </c>
      <c r="Q126" s="16" t="s">
        <v>198</v>
      </c>
      <c r="R126" s="16">
        <v>15.8</v>
      </c>
      <c r="S126" s="17">
        <v>196</v>
      </c>
      <c r="U126" s="16" t="s">
        <v>198</v>
      </c>
      <c r="V126" s="16">
        <v>14.5</v>
      </c>
      <c r="W126" s="17">
        <v>165</v>
      </c>
      <c r="Y126" s="16" t="s">
        <v>199</v>
      </c>
      <c r="Z126" s="16">
        <v>16</v>
      </c>
      <c r="AA126" s="17">
        <v>201</v>
      </c>
    </row>
    <row r="127" spans="4:27">
      <c r="M127" s="16" t="s">
        <v>200</v>
      </c>
      <c r="N127" s="16">
        <v>14.2</v>
      </c>
      <c r="O127" s="17">
        <v>158</v>
      </c>
      <c r="Q127" s="16" t="s">
        <v>200</v>
      </c>
      <c r="R127" s="16">
        <v>14.8</v>
      </c>
      <c r="S127" s="17">
        <v>172</v>
      </c>
      <c r="U127" s="16" t="s">
        <v>200</v>
      </c>
      <c r="V127" s="16">
        <v>14.5</v>
      </c>
      <c r="W127" s="17">
        <v>165</v>
      </c>
      <c r="Y127" s="16" t="s">
        <v>201</v>
      </c>
      <c r="Z127" s="16">
        <v>8.6</v>
      </c>
      <c r="AA127" s="17">
        <v>58</v>
      </c>
    </row>
    <row r="128" spans="4:27">
      <c r="M128" s="16" t="s">
        <v>202</v>
      </c>
      <c r="N128" s="16">
        <v>15</v>
      </c>
      <c r="O128" s="17">
        <v>177</v>
      </c>
      <c r="Q128" s="16" t="s">
        <v>202</v>
      </c>
      <c r="R128" s="16">
        <v>15.8</v>
      </c>
      <c r="S128" s="17">
        <v>196</v>
      </c>
      <c r="U128" s="16" t="s">
        <v>202</v>
      </c>
      <c r="V128" s="16">
        <v>15.5</v>
      </c>
      <c r="W128" s="17">
        <v>189</v>
      </c>
      <c r="Y128" s="16" t="s">
        <v>203</v>
      </c>
      <c r="Z128" s="16">
        <v>15</v>
      </c>
      <c r="AA128" s="17">
        <v>177</v>
      </c>
    </row>
    <row r="129" spans="4:27">
      <c r="M129" s="16" t="s">
        <v>204</v>
      </c>
      <c r="N129" s="16">
        <v>16.5</v>
      </c>
      <c r="O129" s="17">
        <v>214</v>
      </c>
      <c r="Q129" s="16" t="s">
        <v>204</v>
      </c>
      <c r="R129" s="16">
        <v>17.399999999999999</v>
      </c>
      <c r="S129" s="17">
        <v>238</v>
      </c>
      <c r="U129" s="16" t="s">
        <v>204</v>
      </c>
      <c r="V129" s="16">
        <v>17</v>
      </c>
      <c r="W129" s="17">
        <v>227</v>
      </c>
      <c r="Y129" s="16" t="s">
        <v>205</v>
      </c>
      <c r="Z129" s="16">
        <v>16</v>
      </c>
      <c r="AA129" s="17">
        <v>201</v>
      </c>
    </row>
    <row r="130" spans="4:27">
      <c r="M130" s="16" t="s">
        <v>206</v>
      </c>
      <c r="N130" s="16">
        <v>16.399999999999999</v>
      </c>
      <c r="O130" s="17">
        <v>211</v>
      </c>
      <c r="Q130" s="16" t="s">
        <v>206</v>
      </c>
      <c r="R130" s="16">
        <v>16.2</v>
      </c>
      <c r="S130" s="17">
        <v>206</v>
      </c>
      <c r="U130" s="16" t="s">
        <v>206</v>
      </c>
      <c r="V130" s="16">
        <v>16</v>
      </c>
      <c r="W130" s="17">
        <v>201</v>
      </c>
      <c r="Y130" s="16" t="s">
        <v>207</v>
      </c>
      <c r="Z130" s="16">
        <v>17</v>
      </c>
      <c r="AA130" s="17">
        <v>227</v>
      </c>
    </row>
    <row r="131" spans="4:27">
      <c r="M131" s="16" t="s">
        <v>208</v>
      </c>
      <c r="N131" s="16">
        <v>17.600000000000001</v>
      </c>
      <c r="O131" s="17">
        <v>243</v>
      </c>
      <c r="Q131" s="16" t="s">
        <v>208</v>
      </c>
      <c r="R131" s="16">
        <v>17.3</v>
      </c>
      <c r="S131" s="17">
        <v>235</v>
      </c>
      <c r="U131" s="16" t="s">
        <v>208</v>
      </c>
      <c r="V131" s="16">
        <v>17</v>
      </c>
      <c r="W131" s="17">
        <v>227</v>
      </c>
      <c r="Y131" s="16" t="s">
        <v>209</v>
      </c>
      <c r="Z131" s="16">
        <v>9.4</v>
      </c>
      <c r="AA131" s="17">
        <v>69</v>
      </c>
    </row>
    <row r="132" spans="4:27">
      <c r="M132" s="16" t="s">
        <v>210</v>
      </c>
      <c r="N132" s="16">
        <v>19.3</v>
      </c>
      <c r="O132" s="17">
        <v>293</v>
      </c>
      <c r="Q132" s="16" t="s">
        <v>210</v>
      </c>
      <c r="R132" s="16">
        <v>19.100000000000001</v>
      </c>
      <c r="S132" s="17">
        <v>287</v>
      </c>
      <c r="U132" s="16" t="s">
        <v>210</v>
      </c>
      <c r="V132" s="16">
        <v>18.5</v>
      </c>
      <c r="W132" s="17">
        <v>269</v>
      </c>
      <c r="Y132" s="16" t="s">
        <v>211</v>
      </c>
      <c r="Z132" s="16">
        <v>16.5</v>
      </c>
      <c r="AA132" s="17">
        <v>214</v>
      </c>
    </row>
    <row r="133" spans="4:27">
      <c r="U133" s="16" t="s">
        <v>212</v>
      </c>
      <c r="V133" s="16">
        <v>18.5</v>
      </c>
      <c r="W133" s="17">
        <v>269</v>
      </c>
      <c r="Y133" s="16" t="s">
        <v>213</v>
      </c>
      <c r="Z133" s="16">
        <v>17.5</v>
      </c>
      <c r="AA133" s="17">
        <v>241</v>
      </c>
    </row>
    <row r="134" spans="4:27">
      <c r="D134" s="21" t="s">
        <v>214</v>
      </c>
      <c r="H134" s="21" t="s">
        <v>215</v>
      </c>
      <c r="L134" s="21" t="s">
        <v>216</v>
      </c>
      <c r="U134" s="16" t="s">
        <v>217</v>
      </c>
      <c r="V134" s="16">
        <v>20</v>
      </c>
      <c r="W134" s="17">
        <v>314</v>
      </c>
      <c r="Y134" s="16" t="s">
        <v>218</v>
      </c>
      <c r="Z134" s="16">
        <v>19</v>
      </c>
      <c r="AA134" s="17">
        <v>284</v>
      </c>
    </row>
    <row r="135" spans="4:27">
      <c r="D135" s="15" t="s">
        <v>49</v>
      </c>
      <c r="E135" s="18" t="s">
        <v>50</v>
      </c>
      <c r="F135" s="15" t="s">
        <v>51</v>
      </c>
      <c r="H135" s="15" t="s">
        <v>49</v>
      </c>
      <c r="I135" s="18" t="s">
        <v>50</v>
      </c>
      <c r="J135" s="15" t="s">
        <v>51</v>
      </c>
      <c r="L135" s="15" t="s">
        <v>49</v>
      </c>
      <c r="M135" s="18" t="s">
        <v>50</v>
      </c>
      <c r="N135" s="15" t="s">
        <v>51</v>
      </c>
      <c r="Y135" s="16" t="s">
        <v>219</v>
      </c>
      <c r="Z135" s="16">
        <v>11</v>
      </c>
      <c r="AA135" s="17">
        <v>95</v>
      </c>
    </row>
    <row r="136" spans="4:27">
      <c r="D136" s="16" t="s">
        <v>220</v>
      </c>
      <c r="E136" s="16">
        <v>17.5</v>
      </c>
      <c r="F136" s="17">
        <v>241</v>
      </c>
      <c r="H136" s="16" t="s">
        <v>221</v>
      </c>
      <c r="I136" s="16">
        <v>19</v>
      </c>
      <c r="J136" s="17">
        <v>284</v>
      </c>
      <c r="L136" s="16" t="s">
        <v>218</v>
      </c>
      <c r="M136" s="16">
        <v>23</v>
      </c>
      <c r="N136" s="17">
        <v>415</v>
      </c>
      <c r="Y136" s="16" t="s">
        <v>222</v>
      </c>
      <c r="Z136" s="16">
        <v>19.5</v>
      </c>
      <c r="AA136" s="17">
        <v>299</v>
      </c>
    </row>
    <row r="137" spans="4:27">
      <c r="D137" s="16" t="s">
        <v>211</v>
      </c>
      <c r="E137" s="16">
        <v>19</v>
      </c>
      <c r="F137" s="17">
        <v>284</v>
      </c>
      <c r="H137" s="16" t="s">
        <v>213</v>
      </c>
      <c r="I137" s="16">
        <v>21</v>
      </c>
      <c r="J137" s="17">
        <v>346</v>
      </c>
      <c r="L137" s="16" t="s">
        <v>223</v>
      </c>
      <c r="M137" s="16">
        <v>27</v>
      </c>
      <c r="N137" s="17">
        <v>573</v>
      </c>
      <c r="Y137" s="16" t="s">
        <v>224</v>
      </c>
      <c r="Z137" s="16">
        <v>13</v>
      </c>
      <c r="AA137" s="17">
        <v>133</v>
      </c>
    </row>
    <row r="138" spans="4:27">
      <c r="D138" s="16" t="s">
        <v>225</v>
      </c>
      <c r="E138" s="16">
        <v>22</v>
      </c>
      <c r="F138" s="17">
        <v>380</v>
      </c>
      <c r="H138" s="16" t="s">
        <v>226</v>
      </c>
      <c r="I138" s="16">
        <v>24</v>
      </c>
      <c r="J138" s="17">
        <v>452</v>
      </c>
      <c r="L138" s="16" t="s">
        <v>227</v>
      </c>
      <c r="M138" s="16">
        <v>31</v>
      </c>
      <c r="N138" s="17">
        <v>755</v>
      </c>
      <c r="Y138" s="16" t="s">
        <v>228</v>
      </c>
      <c r="Z138" s="16">
        <v>15.5</v>
      </c>
      <c r="AA138" s="17">
        <v>189</v>
      </c>
    </row>
    <row r="139" spans="4:27">
      <c r="D139" s="16" t="s">
        <v>229</v>
      </c>
      <c r="E139" s="16">
        <v>26</v>
      </c>
      <c r="F139" s="17">
        <v>531</v>
      </c>
      <c r="H139" s="16" t="s">
        <v>230</v>
      </c>
      <c r="I139" s="16">
        <v>28</v>
      </c>
      <c r="J139" s="17">
        <v>616</v>
      </c>
      <c r="L139" s="16" t="s">
        <v>231</v>
      </c>
      <c r="M139" s="16">
        <v>37</v>
      </c>
      <c r="N139" s="17">
        <v>1075</v>
      </c>
      <c r="Y139" s="16" t="s">
        <v>232</v>
      </c>
      <c r="Z139" s="16">
        <v>19</v>
      </c>
      <c r="AA139" s="17">
        <v>284</v>
      </c>
    </row>
    <row r="140" spans="4:27">
      <c r="D140" s="16" t="s">
        <v>233</v>
      </c>
      <c r="E140" s="16">
        <v>31</v>
      </c>
      <c r="F140" s="17">
        <v>755</v>
      </c>
      <c r="H140" s="16" t="s">
        <v>234</v>
      </c>
      <c r="I140" s="16">
        <v>33</v>
      </c>
      <c r="J140" s="17">
        <v>855</v>
      </c>
      <c r="L140" s="16" t="s">
        <v>235</v>
      </c>
      <c r="M140" s="16">
        <v>46</v>
      </c>
      <c r="N140" s="17">
        <v>1662</v>
      </c>
    </row>
    <row r="141" spans="4:27">
      <c r="D141" s="16" t="s">
        <v>236</v>
      </c>
      <c r="E141" s="16">
        <v>38</v>
      </c>
      <c r="F141" s="17">
        <v>1134</v>
      </c>
      <c r="H141" s="16" t="s">
        <v>237</v>
      </c>
      <c r="I141" s="16">
        <v>41</v>
      </c>
      <c r="J141" s="17">
        <v>1320</v>
      </c>
      <c r="L141" s="16" t="s">
        <v>238</v>
      </c>
      <c r="M141" s="16">
        <v>53</v>
      </c>
      <c r="N141" s="17">
        <v>2206</v>
      </c>
    </row>
    <row r="142" spans="4:27">
      <c r="D142" s="16" t="s">
        <v>239</v>
      </c>
      <c r="E142" s="16">
        <v>44</v>
      </c>
      <c r="F142" s="17">
        <v>1521</v>
      </c>
      <c r="H142" s="16" t="s">
        <v>240</v>
      </c>
      <c r="I142" s="16">
        <v>47</v>
      </c>
      <c r="J142" s="17">
        <v>1735</v>
      </c>
      <c r="L142" s="16" t="s">
        <v>241</v>
      </c>
      <c r="M142" s="16">
        <v>61</v>
      </c>
      <c r="N142" s="17">
        <v>2922</v>
      </c>
    </row>
    <row r="143" spans="4:27">
      <c r="D143" s="16" t="s">
        <v>242</v>
      </c>
      <c r="E143" s="16">
        <v>51</v>
      </c>
      <c r="F143" s="17">
        <v>2043</v>
      </c>
      <c r="H143" s="16" t="s">
        <v>243</v>
      </c>
      <c r="I143" s="16">
        <v>55</v>
      </c>
      <c r="J143" s="17">
        <v>2376</v>
      </c>
      <c r="L143" s="16" t="s">
        <v>244</v>
      </c>
      <c r="M143" s="16">
        <v>67</v>
      </c>
      <c r="N143" s="17">
        <v>3526</v>
      </c>
    </row>
    <row r="144" spans="4:27">
      <c r="D144" s="16" t="s">
        <v>245</v>
      </c>
      <c r="E144" s="16">
        <v>55</v>
      </c>
      <c r="F144" s="17">
        <v>2376</v>
      </c>
      <c r="H144" s="16" t="s">
        <v>246</v>
      </c>
      <c r="I144" s="16">
        <v>60</v>
      </c>
      <c r="J144" s="17">
        <v>2827</v>
      </c>
      <c r="L144" s="16" t="s">
        <v>247</v>
      </c>
      <c r="M144" s="16">
        <v>74</v>
      </c>
      <c r="N144" s="17">
        <v>4301</v>
      </c>
    </row>
    <row r="145" spans="4:19">
      <c r="D145" s="16" t="s">
        <v>248</v>
      </c>
      <c r="E145" s="16">
        <v>61</v>
      </c>
      <c r="F145" s="17">
        <v>2922</v>
      </c>
      <c r="H145" s="16" t="s">
        <v>249</v>
      </c>
      <c r="I145" s="16">
        <v>66</v>
      </c>
      <c r="J145" s="17">
        <v>3421</v>
      </c>
    </row>
    <row r="146" spans="4:19">
      <c r="H146" s="16" t="s">
        <v>250</v>
      </c>
      <c r="I146" s="16">
        <v>72</v>
      </c>
      <c r="J146" s="17">
        <v>4072</v>
      </c>
    </row>
    <row r="148" spans="4:19">
      <c r="D148" s="21" t="s">
        <v>251</v>
      </c>
      <c r="I148" s="21" t="s">
        <v>252</v>
      </c>
      <c r="M148" s="21" t="s">
        <v>253</v>
      </c>
      <c r="Q148" s="21" t="s">
        <v>93</v>
      </c>
    </row>
    <row r="149" spans="4:19">
      <c r="D149" s="15" t="s">
        <v>49</v>
      </c>
      <c r="E149" s="18" t="s">
        <v>166</v>
      </c>
      <c r="F149" s="18" t="s">
        <v>167</v>
      </c>
      <c r="G149" s="15" t="s">
        <v>51</v>
      </c>
      <c r="I149" s="15" t="s">
        <v>49</v>
      </c>
      <c r="J149" s="18" t="s">
        <v>50</v>
      </c>
      <c r="K149" s="15" t="s">
        <v>51</v>
      </c>
      <c r="M149" s="15" t="s">
        <v>49</v>
      </c>
      <c r="N149" s="18" t="s">
        <v>50</v>
      </c>
      <c r="O149" s="15" t="s">
        <v>51</v>
      </c>
      <c r="Q149" s="15" t="s">
        <v>49</v>
      </c>
      <c r="R149" s="18" t="s">
        <v>50</v>
      </c>
      <c r="S149" s="15" t="s">
        <v>51</v>
      </c>
    </row>
    <row r="150" spans="4:19">
      <c r="D150" s="16" t="s">
        <v>168</v>
      </c>
      <c r="E150" s="16">
        <v>6.2</v>
      </c>
      <c r="F150" s="16">
        <v>9.4</v>
      </c>
      <c r="G150" s="16">
        <v>46</v>
      </c>
      <c r="I150" s="16" t="s">
        <v>254</v>
      </c>
      <c r="J150" s="16">
        <v>6.6</v>
      </c>
      <c r="K150" s="17">
        <v>34</v>
      </c>
      <c r="M150" s="16" t="s">
        <v>254</v>
      </c>
      <c r="N150" s="16">
        <v>7</v>
      </c>
      <c r="O150" s="17">
        <v>38</v>
      </c>
      <c r="Q150" s="16" t="s">
        <v>255</v>
      </c>
      <c r="R150" s="16">
        <v>5.3</v>
      </c>
      <c r="S150" s="17">
        <v>22</v>
      </c>
    </row>
    <row r="151" spans="4:19">
      <c r="D151" s="16" t="s">
        <v>172</v>
      </c>
      <c r="E151" s="16">
        <v>6.2</v>
      </c>
      <c r="F151" s="16">
        <v>13</v>
      </c>
      <c r="G151" s="16">
        <v>63</v>
      </c>
      <c r="I151" s="16" t="s">
        <v>256</v>
      </c>
      <c r="J151" s="16">
        <v>7.9</v>
      </c>
      <c r="K151" s="17">
        <v>49</v>
      </c>
      <c r="M151" s="16" t="s">
        <v>256</v>
      </c>
      <c r="N151" s="16">
        <v>8.3000000000000007</v>
      </c>
      <c r="O151" s="17">
        <v>54</v>
      </c>
      <c r="Q151" s="16" t="s">
        <v>257</v>
      </c>
      <c r="R151" s="16">
        <v>7.3</v>
      </c>
      <c r="S151" s="17">
        <v>42</v>
      </c>
    </row>
    <row r="152" spans="4:19">
      <c r="D152" s="16" t="s">
        <v>175</v>
      </c>
      <c r="E152" s="16">
        <v>6.2</v>
      </c>
      <c r="F152" s="16">
        <v>16</v>
      </c>
      <c r="G152" s="16">
        <v>78</v>
      </c>
      <c r="I152" s="16" t="s">
        <v>258</v>
      </c>
      <c r="J152" s="16">
        <v>11</v>
      </c>
      <c r="K152" s="17">
        <v>95</v>
      </c>
      <c r="M152" s="16" t="s">
        <v>259</v>
      </c>
      <c r="N152" s="16">
        <v>9.1</v>
      </c>
      <c r="O152" s="17">
        <v>65</v>
      </c>
      <c r="Q152" s="16" t="s">
        <v>260</v>
      </c>
      <c r="R152" s="16">
        <v>10.4</v>
      </c>
      <c r="S152" s="17">
        <v>85</v>
      </c>
    </row>
    <row r="153" spans="4:19">
      <c r="D153" s="16" t="s">
        <v>178</v>
      </c>
      <c r="E153" s="16">
        <v>6.6</v>
      </c>
      <c r="F153" s="16">
        <v>10.5</v>
      </c>
      <c r="G153" s="16">
        <v>54</v>
      </c>
      <c r="I153" s="16" t="s">
        <v>261</v>
      </c>
      <c r="J153" s="16">
        <v>12.5</v>
      </c>
      <c r="K153" s="17">
        <v>123</v>
      </c>
      <c r="M153" s="16" t="s">
        <v>258</v>
      </c>
      <c r="N153" s="16">
        <v>11</v>
      </c>
      <c r="O153" s="17">
        <v>95</v>
      </c>
      <c r="Q153" s="16" t="s">
        <v>262</v>
      </c>
      <c r="R153" s="16">
        <v>12.9</v>
      </c>
      <c r="S153" s="17">
        <v>131</v>
      </c>
    </row>
    <row r="154" spans="4:19">
      <c r="D154" s="16" t="s">
        <v>181</v>
      </c>
      <c r="E154" s="16">
        <v>6.6</v>
      </c>
      <c r="F154" s="16">
        <v>14</v>
      </c>
      <c r="G154" s="16">
        <v>73</v>
      </c>
      <c r="I154" s="16" t="s">
        <v>263</v>
      </c>
      <c r="J154" s="16">
        <v>15</v>
      </c>
      <c r="K154" s="17">
        <v>177</v>
      </c>
      <c r="M154" s="16" t="s">
        <v>261</v>
      </c>
      <c r="N154" s="16">
        <v>13</v>
      </c>
      <c r="O154" s="17">
        <v>133</v>
      </c>
      <c r="Q154" s="16" t="s">
        <v>264</v>
      </c>
      <c r="R154" s="16">
        <v>7.3</v>
      </c>
      <c r="S154" s="17">
        <v>42</v>
      </c>
    </row>
    <row r="155" spans="4:19">
      <c r="D155" s="16" t="s">
        <v>184</v>
      </c>
      <c r="E155" s="16">
        <v>6.6</v>
      </c>
      <c r="F155" s="16">
        <v>17.5</v>
      </c>
      <c r="G155" s="16">
        <v>91</v>
      </c>
      <c r="I155" s="16" t="s">
        <v>265</v>
      </c>
      <c r="J155" s="16">
        <v>17</v>
      </c>
      <c r="K155" s="17">
        <v>227</v>
      </c>
      <c r="M155" s="16" t="s">
        <v>263</v>
      </c>
      <c r="N155" s="16">
        <v>15.5</v>
      </c>
      <c r="O155" s="17">
        <v>189</v>
      </c>
      <c r="Q155" s="16" t="s">
        <v>266</v>
      </c>
      <c r="R155" s="16">
        <v>11.1</v>
      </c>
      <c r="S155" s="17">
        <v>97</v>
      </c>
    </row>
    <row r="156" spans="4:19">
      <c r="D156" s="16" t="s">
        <v>187</v>
      </c>
      <c r="E156" s="16">
        <v>7.6</v>
      </c>
      <c r="F156" s="16">
        <v>12.5</v>
      </c>
      <c r="G156" s="16">
        <v>75</v>
      </c>
      <c r="I156" s="16" t="s">
        <v>267</v>
      </c>
      <c r="J156" s="16">
        <v>7.7</v>
      </c>
      <c r="K156" s="17">
        <v>47</v>
      </c>
      <c r="M156" s="16" t="s">
        <v>265</v>
      </c>
      <c r="N156" s="16">
        <v>17.5</v>
      </c>
      <c r="O156" s="17">
        <v>241</v>
      </c>
      <c r="Q156" s="16" t="s">
        <v>268</v>
      </c>
      <c r="R156" s="16">
        <v>13.1</v>
      </c>
      <c r="S156" s="17">
        <v>135</v>
      </c>
    </row>
    <row r="157" spans="4:19">
      <c r="D157" s="16" t="s">
        <v>189</v>
      </c>
      <c r="E157" s="16">
        <v>7.6</v>
      </c>
      <c r="F157" s="16">
        <v>17</v>
      </c>
      <c r="G157" s="16">
        <v>101</v>
      </c>
      <c r="I157" s="16" t="s">
        <v>269</v>
      </c>
      <c r="J157" s="16">
        <v>9.1999999999999993</v>
      </c>
      <c r="K157" s="17">
        <v>66</v>
      </c>
      <c r="M157" s="16" t="s">
        <v>267</v>
      </c>
      <c r="N157" s="16">
        <v>8.1</v>
      </c>
      <c r="O157" s="17">
        <v>52</v>
      </c>
    </row>
    <row r="158" spans="4:19">
      <c r="I158" s="16" t="s">
        <v>270</v>
      </c>
      <c r="J158" s="16">
        <v>12.5</v>
      </c>
      <c r="K158" s="17">
        <v>123</v>
      </c>
      <c r="M158" s="16" t="s">
        <v>269</v>
      </c>
      <c r="N158" s="16">
        <v>9.6</v>
      </c>
      <c r="O158" s="17">
        <v>72</v>
      </c>
    </row>
    <row r="159" spans="4:19">
      <c r="I159" s="16" t="s">
        <v>271</v>
      </c>
      <c r="J159" s="16">
        <v>15</v>
      </c>
      <c r="K159" s="17">
        <v>177</v>
      </c>
      <c r="M159" s="16" t="s">
        <v>272</v>
      </c>
      <c r="N159" s="16">
        <v>11</v>
      </c>
      <c r="O159" s="17">
        <v>95</v>
      </c>
    </row>
    <row r="160" spans="4:19">
      <c r="I160" s="16" t="s">
        <v>273</v>
      </c>
      <c r="J160" s="16">
        <v>18</v>
      </c>
      <c r="K160" s="17">
        <v>254</v>
      </c>
      <c r="M160" s="16" t="s">
        <v>270</v>
      </c>
      <c r="N160" s="16">
        <v>13</v>
      </c>
      <c r="O160" s="17">
        <v>133</v>
      </c>
    </row>
    <row r="161" spans="9:15">
      <c r="I161" s="16" t="s">
        <v>274</v>
      </c>
      <c r="J161" s="16">
        <v>21</v>
      </c>
      <c r="K161" s="17">
        <v>346</v>
      </c>
      <c r="M161" s="16" t="s">
        <v>271</v>
      </c>
      <c r="N161" s="16">
        <v>15</v>
      </c>
      <c r="O161" s="17">
        <v>177</v>
      </c>
    </row>
    <row r="162" spans="9:15">
      <c r="M162" s="16" t="s">
        <v>273</v>
      </c>
      <c r="N162" s="16">
        <v>18</v>
      </c>
      <c r="O162" s="17">
        <v>254</v>
      </c>
    </row>
    <row r="163" spans="9:15">
      <c r="M163" s="16" t="s">
        <v>274</v>
      </c>
      <c r="N163" s="16">
        <v>21</v>
      </c>
      <c r="O163" s="17">
        <v>346</v>
      </c>
    </row>
  </sheetData>
  <mergeCells count="9">
    <mergeCell ref="T111:W111"/>
    <mergeCell ref="T109:W109"/>
    <mergeCell ref="T110:W110"/>
    <mergeCell ref="T103:W103"/>
    <mergeCell ref="T104:W104"/>
    <mergeCell ref="T105:W105"/>
    <mergeCell ref="T106:W106"/>
    <mergeCell ref="T107:W107"/>
    <mergeCell ref="T108:W108"/>
  </mergeCells>
  <phoneticPr fontId="2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3EF41FBE6FFE8448657118F5029D8D4" ma:contentTypeVersion="12" ma:contentTypeDescription="新しいドキュメントを作成します。" ma:contentTypeScope="" ma:versionID="90ac61ddb9f419655c1c28e1512dbb5d">
  <xsd:schema xmlns:xsd="http://www.w3.org/2001/XMLSchema" xmlns:xs="http://www.w3.org/2001/XMLSchema" xmlns:p="http://schemas.microsoft.com/office/2006/metadata/properties" xmlns:ns3="3e57a737-9500-4dd9-a3cf-28dfe38435e0" targetNamespace="http://schemas.microsoft.com/office/2006/metadata/properties" ma:root="true" ma:fieldsID="b87c3e324ee82bfa8dfaf8dbc8f7e6a1" ns3:_="">
    <xsd:import namespace="3e57a737-9500-4dd9-a3cf-28dfe38435e0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ServiceSystemTags" minOccurs="0"/>
                <xsd:element ref="ns3:MediaServiceOCR" minOccurs="0"/>
                <xsd:element ref="ns3:MediaServiceLocation" minOccurs="0"/>
                <xsd:element ref="ns3:_activity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7a737-9500-4dd9-a3cf-28dfe38435e0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ystemTags" ma:index="15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e57a737-9500-4dd9-a3cf-28dfe38435e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2517194-4A29-49B8-AFC1-0D128F5BB816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3e57a737-9500-4dd9-a3cf-28dfe38435e0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E646F41-9B4E-453D-8C08-78EE2E29AEAB}">
  <ds:schemaRefs>
    <ds:schemaRef ds:uri="http://schemas.microsoft.com/office/2006/metadata/properties"/>
    <ds:schemaRef ds:uri="http://www.w3.org/2000/xmlns/"/>
    <ds:schemaRef ds:uri="3e57a737-9500-4dd9-a3cf-28dfe38435e0"/>
    <ds:schemaRef ds:uri="http://www.w3.org/2001/XMLSchema-instanc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9C0F6B0-9E6E-4F07-9F39-36D4A9C77B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98</vt:i4>
      </vt:variant>
    </vt:vector>
  </HeadingPairs>
  <TitlesOfParts>
    <vt:vector size="102" baseType="lpstr">
      <vt:lpstr>選定表</vt:lpstr>
      <vt:lpstr>認定</vt:lpstr>
      <vt:lpstr>認定配管</vt:lpstr>
      <vt:lpstr>配管</vt:lpstr>
      <vt:lpstr>CD管</vt:lpstr>
      <vt:lpstr>CV_600V</vt:lpstr>
      <vt:lpstr>CV_6600V</vt:lpstr>
      <vt:lpstr>CVD_600V</vt:lpstr>
      <vt:lpstr>CVQ_600V</vt:lpstr>
      <vt:lpstr>CVT_600V</vt:lpstr>
      <vt:lpstr>CVT_6600V</vt:lpstr>
      <vt:lpstr>EM_600V_CE_F</vt:lpstr>
      <vt:lpstr>EM_600V_CED_F</vt:lpstr>
      <vt:lpstr>EM_600V_CEQ_F</vt:lpstr>
      <vt:lpstr>EM_600V_CET_F</vt:lpstr>
      <vt:lpstr>EM_600V_EEF_F</vt:lpstr>
      <vt:lpstr>EM_6600V_CE_F</vt:lpstr>
      <vt:lpstr>EM_6600V_CET_F</vt:lpstr>
      <vt:lpstr>EM_IE_F</vt:lpstr>
      <vt:lpstr>FEP</vt:lpstr>
      <vt:lpstr>HT</vt:lpstr>
      <vt:lpstr>HT_10㎜保温</vt:lpstr>
      <vt:lpstr>HT_20㎜保温</vt:lpstr>
      <vt:lpstr>IV</vt:lpstr>
      <vt:lpstr>MFX</vt:lpstr>
      <vt:lpstr>PERT_10㎜保温</vt:lpstr>
      <vt:lpstr>PERT_5㎜保温</vt:lpstr>
      <vt:lpstr>PF管</vt:lpstr>
      <vt:lpstr>選定表!Print_Area</vt:lpstr>
      <vt:lpstr>選定表!Print_Titles</vt:lpstr>
      <vt:lpstr>SGP</vt:lpstr>
      <vt:lpstr>SGP_10㎜保温</vt:lpstr>
      <vt:lpstr>SGP_20㎜保温</vt:lpstr>
      <vt:lpstr>SU</vt:lpstr>
      <vt:lpstr>SU_10㎜保温</vt:lpstr>
      <vt:lpstr>SU_20㎜保温</vt:lpstr>
      <vt:lpstr>VE管</vt:lpstr>
      <vt:lpstr>VP</vt:lpstr>
      <vt:lpstr>VP_10㎜保温</vt:lpstr>
      <vt:lpstr>VP_20㎜保温</vt:lpstr>
      <vt:lpstr>VU</vt:lpstr>
      <vt:lpstr>VU_10㎜保温</vt:lpstr>
      <vt:lpstr>VU_20㎜保温</vt:lpstr>
      <vt:lpstr>VVF_600V</vt:lpstr>
      <vt:lpstr>z</vt:lpstr>
      <vt:lpstr>アルミニウム管_10㎜保温</vt:lpstr>
      <vt:lpstr>アルミニウム管_20㎜保温</vt:lpstr>
      <vt:lpstr>アルミニウム管_8㎜保温</vt:lpstr>
      <vt:lpstr>エラストマー被覆架橋ポリエチレン管</vt:lpstr>
      <vt:lpstr>ケーブル断面積</vt:lpstr>
      <vt:lpstr>コルゲート付ポリブデン管</vt:lpstr>
      <vt:lpstr>さや管</vt:lpstr>
      <vt:lpstr>さや管_10㎜保温</vt:lpstr>
      <vt:lpstr>さや管_5㎜保温</vt:lpstr>
      <vt:lpstr>ステンレス鋼管</vt:lpstr>
      <vt:lpstr>ステンレス鋼管_保温10㎜</vt:lpstr>
      <vt:lpstr>ステンレス鋼管_保温20㎜</vt:lpstr>
      <vt:lpstr>ドレンホース</vt:lpstr>
      <vt:lpstr>ポリブテン管_10㎜保温</vt:lpstr>
      <vt:lpstr>ポリブテン管_20㎜保温</vt:lpstr>
      <vt:lpstr>ポリブテン管_5㎜保温</vt:lpstr>
      <vt:lpstr>マシンフレキ</vt:lpstr>
      <vt:lpstr>リサイクル硬質塩ビ三層管</vt:lpstr>
      <vt:lpstr>架橋ポリエチレン管_10㎜保温</vt:lpstr>
      <vt:lpstr>架橋ポリエチレン管_20㎜保温</vt:lpstr>
      <vt:lpstr>架橋ポリエチレン管_5㎜保温</vt:lpstr>
      <vt:lpstr>金属強化ポリエチレン管</vt:lpstr>
      <vt:lpstr>金属強化ポリエチレン管_10㎜保温</vt:lpstr>
      <vt:lpstr>金属強化ポリエチレン管_20㎜保温</vt:lpstr>
      <vt:lpstr>金属製可とう電線管</vt:lpstr>
      <vt:lpstr>結露防止層付ドレンパイプ</vt:lpstr>
      <vt:lpstr>厚鋼電線管</vt:lpstr>
      <vt:lpstr>高耐熱フッ素樹脂ホース_10㎜保温</vt:lpstr>
      <vt:lpstr>床_スリーブあり_ALC</vt:lpstr>
      <vt:lpstr>床_スリーブあり_RC</vt:lpstr>
      <vt:lpstr>床_スリーブなし_ALC</vt:lpstr>
      <vt:lpstr>床_スリーブなし_RC</vt:lpstr>
      <vt:lpstr>断熱ドレンホース</vt:lpstr>
      <vt:lpstr>中空壁</vt:lpstr>
      <vt:lpstr>中空壁_床置工法</vt:lpstr>
      <vt:lpstr>銅管_10㎜保温</vt:lpstr>
      <vt:lpstr>銅管_20㎜保温</vt:lpstr>
      <vt:lpstr>銅管_8㎜保温</vt:lpstr>
      <vt:lpstr>銅管_建築・水道用</vt:lpstr>
      <vt:lpstr>銅管_建築・水道用_保温10㎜</vt:lpstr>
      <vt:lpstr>銅管_建築・水道用_保温20㎜</vt:lpstr>
      <vt:lpstr>二層架橋ポリエチレン管_20㎜保温</vt:lpstr>
      <vt:lpstr>二層架橋ポリエチレン管_5㎜保温</vt:lpstr>
      <vt:lpstr>配管</vt:lpstr>
      <vt:lpstr>配管断面積</vt:lpstr>
      <vt:lpstr>薄鋼_ねじなし電線管</vt:lpstr>
      <vt:lpstr>被覆銅管_建築・水道用</vt:lpstr>
      <vt:lpstr>壁</vt:lpstr>
      <vt:lpstr>壁_床置工法</vt:lpstr>
      <vt:lpstr>壁厚100</vt:lpstr>
      <vt:lpstr>壁厚120</vt:lpstr>
      <vt:lpstr>壁厚150</vt:lpstr>
      <vt:lpstr>壁厚200</vt:lpstr>
      <vt:lpstr>片面壁</vt:lpstr>
      <vt:lpstr>片面壁_床置工法</vt:lpstr>
      <vt:lpstr>冷媒管</vt:lpstr>
      <vt:lpstr>冷媒管断面積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香西信宏</dc:creator>
  <cp:keywords/>
  <dc:description/>
  <cp:lastModifiedBy>香西 信宏</cp:lastModifiedBy>
  <cp:revision/>
  <cp:lastPrinted>2026-02-05T23:14:23Z</cp:lastPrinted>
  <dcterms:created xsi:type="dcterms:W3CDTF">2023-10-30T21:49:29Z</dcterms:created>
  <dcterms:modified xsi:type="dcterms:W3CDTF">2026-05-26T10:06:21Z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0x01010063EF41FBE6FFE8448657118F5029D8D4</vt:lpwstr>
  </property>
</Properties>
</file>